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0848" windowHeight="5988" tabRatio="664" activeTab="0"/>
  </bookViews>
  <sheets>
    <sheet name="Deviation Request" sheetId="1" r:id="rId1"/>
    <sheet name="Decision Matrix" sheetId="2" r:id="rId2"/>
    <sheet name="Documentation" sheetId="3" r:id="rId3"/>
    <sheet name="Procedure" sheetId="4" r:id="rId4"/>
    <sheet name="Help" sheetId="5" r:id="rId5"/>
    <sheet name="Tabelle1" sheetId="6" state="hidden" r:id="rId6"/>
  </sheets>
  <definedNames>
    <definedName name="_xlnm.Print_Area" localSheetId="1">'Decision Matrix'!$A$1:$L$60</definedName>
    <definedName name="_xlnm.Print_Area" localSheetId="0">'Deviation Request'!$A$1:$H$61</definedName>
    <definedName name="_xlnm.Print_Area" localSheetId="2">'Documentation'!$A$1:$L$60</definedName>
    <definedName name="GB" localSheetId="2">'Documentation'!#REF!</definedName>
    <definedName name="GB">'Decision Matrix'!$R$18:$S$34</definedName>
    <definedName name="Kontrollkästchen1" localSheetId="0">'Deviation Request'!$B$44</definedName>
    <definedName name="Kontrollkästchen2" localSheetId="0">'Deviation Request'!$E$44</definedName>
    <definedName name="Schweregrad">'Decision Matrix'!$Z$18:$AA$27</definedName>
    <definedName name="SQE" localSheetId="2">'Documentation'!#REF!</definedName>
    <definedName name="SQE">'Decision Matrix'!$X$18:$Y$34</definedName>
    <definedName name="SQE_Bereich" localSheetId="2">'Documentation'!#REF!</definedName>
    <definedName name="SQE_Bereich">'Decision Matrix'!$V$18:$W$29</definedName>
    <definedName name="Text1" localSheetId="0">'Deviation Request'!#REF!</definedName>
    <definedName name="Text10" localSheetId="0">'Deviation Request'!$B$15</definedName>
    <definedName name="Text11" localSheetId="0">'Deviation Request'!#REF!</definedName>
    <definedName name="Text12" localSheetId="0">'Deviation Request'!$B$22</definedName>
    <definedName name="Text13" localSheetId="0">'Deviation Request'!$B$24</definedName>
    <definedName name="Text14" localSheetId="0">'Deviation Request'!$B$29</definedName>
    <definedName name="Text15" localSheetId="0">'Deviation Request'!$B$31</definedName>
    <definedName name="Text16" localSheetId="0">'Deviation Request'!$B$33</definedName>
    <definedName name="Text17" localSheetId="0">'Deviation Request'!$B$38</definedName>
    <definedName name="Text18" localSheetId="0">'Deviation Request'!#REF!</definedName>
    <definedName name="Text19" localSheetId="0">'Deviation Request'!$E$52</definedName>
    <definedName name="Text20" localSheetId="0">'Deviation Request'!$B$52</definedName>
    <definedName name="Text23" localSheetId="0">'Deviation Request'!#REF!</definedName>
    <definedName name="Text3" localSheetId="0">'Deviation Request'!$E$9</definedName>
    <definedName name="Text4" localSheetId="0">'Deviation Request'!#REF!</definedName>
    <definedName name="Text5" localSheetId="0">'Deviation Request'!#REF!</definedName>
    <definedName name="Text6" localSheetId="0">'Deviation Request'!$F$8</definedName>
    <definedName name="Text7" localSheetId="0">'Deviation Request'!$B$11</definedName>
    <definedName name="Text8" localSheetId="0">'Deviation Request'!$B$13</definedName>
    <definedName name="Text9" localSheetId="0">'Deviation Request'!$E$15</definedName>
  </definedNames>
  <calcPr fullCalcOnLoad="1"/>
</workbook>
</file>

<file path=xl/sharedStrings.xml><?xml version="1.0" encoding="utf-8"?>
<sst xmlns="http://schemas.openxmlformats.org/spreadsheetml/2006/main" count="21" uniqueCount="18">
  <si>
    <t>WIKA</t>
  </si>
  <si>
    <t>low</t>
  </si>
  <si>
    <t>medium</t>
  </si>
  <si>
    <t>high</t>
  </si>
  <si>
    <t>critical</t>
  </si>
  <si>
    <t>Schweregrad</t>
  </si>
  <si>
    <t>niski</t>
  </si>
  <si>
    <t>średni</t>
  </si>
  <si>
    <t>wysoki</t>
  </si>
  <si>
    <t>krytyczny</t>
  </si>
  <si>
    <t>en/dt</t>
  </si>
  <si>
    <t>pl</t>
  </si>
  <si>
    <t>chin</t>
  </si>
  <si>
    <t>低</t>
  </si>
  <si>
    <t>媒</t>
  </si>
  <si>
    <t>高</t>
  </si>
  <si>
    <t>关键</t>
  </si>
  <si>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</sst>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407]dddd\,\ d\.\ mmmm\ yyyy"/>
    <numFmt numFmtId="185" formatCode="[$-809]dd\ mmmm\ yyyy;@"/>
    <numFmt numFmtId="186" formatCode="[$-409]mmmm\ d\,\ yyyy;@"/>
    <numFmt numFmtId="187" formatCode="mmm/dd/yyyy"/>
    <numFmt numFmtId="188" formatCode="mm/dd/yy;@"/>
  </numFmts>
  <fonts count="69">
    <font>
      <sz val="10"/>
      <name val="Arial"/>
      <family val="0"/>
    </font>
    <font>
      <sz val="10"/>
      <name val="Times New Roman"/>
      <family val="1"/>
    </font>
    <font>
      <b/>
      <sz val="11"/>
      <name val="Arial"/>
      <family val="2"/>
    </font>
    <font>
      <sz val="8"/>
      <name val="Arial"/>
      <family val="2"/>
    </font>
    <font>
      <b/>
      <sz val="10"/>
      <name val="Arial"/>
      <family val="2"/>
    </font>
    <font>
      <b/>
      <sz val="14"/>
      <name val="Arial"/>
      <family val="2"/>
    </font>
    <font>
      <b/>
      <sz val="8"/>
      <name val="Arial"/>
      <family val="2"/>
    </font>
    <font>
      <b/>
      <u val="single"/>
      <sz val="12"/>
      <name val="Arial"/>
      <family val="2"/>
    </font>
    <font>
      <b/>
      <sz val="12"/>
      <name val="Arial"/>
      <family val="2"/>
    </font>
    <font>
      <b/>
      <u val="single"/>
      <sz val="10"/>
      <name val="Arial"/>
      <family val="2"/>
    </font>
    <font>
      <sz val="6"/>
      <name val="Arial"/>
      <family val="2"/>
    </font>
    <font>
      <u val="single"/>
      <sz val="10"/>
      <color indexed="12"/>
      <name val="Arial"/>
      <family val="2"/>
    </font>
    <font>
      <u val="single"/>
      <sz val="10"/>
      <color indexed="36"/>
      <name val="Arial"/>
      <family val="2"/>
    </font>
    <font>
      <sz val="10"/>
      <color indexed="10"/>
      <name val="Arial"/>
      <family val="2"/>
    </font>
    <font>
      <b/>
      <sz val="9"/>
      <name val="Arial"/>
      <family val="2"/>
    </font>
    <font>
      <sz val="10"/>
      <color indexed="12"/>
      <name val="Arial"/>
      <family val="2"/>
    </font>
    <font>
      <b/>
      <sz val="10"/>
      <color indexed="12"/>
      <name val="Arial"/>
      <family val="2"/>
    </font>
    <font>
      <b/>
      <sz val="12"/>
      <color indexed="12"/>
      <name val="Arial"/>
      <family val="2"/>
    </font>
    <font>
      <b/>
      <sz val="10"/>
      <color indexed="10"/>
      <name val="Arial"/>
      <family val="2"/>
    </font>
    <font>
      <b/>
      <sz val="20"/>
      <name val="Arial"/>
      <family val="2"/>
    </font>
    <font>
      <sz val="8"/>
      <name val="Tahoma"/>
      <family val="2"/>
    </font>
    <font>
      <sz val="9"/>
      <name val="Arial"/>
      <family val="2"/>
    </font>
    <font>
      <sz val="14"/>
      <name val="Arial"/>
      <family val="2"/>
    </font>
    <font>
      <i/>
      <sz val="6"/>
      <name val="Arial"/>
      <family val="2"/>
    </font>
    <font>
      <sz val="8"/>
      <color indexed="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7"/>
      <name val="Arial"/>
      <family val="2"/>
    </font>
    <font>
      <sz val="14"/>
      <color indexed="9"/>
      <name val="Arial"/>
      <family val="2"/>
    </font>
    <font>
      <b/>
      <sz val="14"/>
      <color indexed="9"/>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10"/>
      <color rgb="FF00B050"/>
      <name val="Arial"/>
      <family val="2"/>
    </font>
    <font>
      <b/>
      <sz val="10"/>
      <color rgb="FF0000FF"/>
      <name val="Arial"/>
      <family val="2"/>
    </font>
    <font>
      <sz val="14"/>
      <color theme="0"/>
      <name val="Arial"/>
      <family val="2"/>
    </font>
    <font>
      <b/>
      <sz val="14"/>
      <color theme="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gradientFill degree="90">
        <stop position="0">
          <color theme="3" tint="0.40000998973846436"/>
        </stop>
        <stop position="1">
          <color rgb="FF002060"/>
        </stop>
      </gradientFill>
    </fill>
    <fill>
      <patternFill patternType="solid">
        <fgColor indexed="44"/>
        <bgColor indexed="64"/>
      </patternFill>
    </fill>
    <fill>
      <gradientFill degree="90">
        <stop position="0">
          <color theme="3" tint="0.5999900102615356"/>
        </stop>
        <stop position="1">
          <color theme="3" tint="-0.2509700059890747"/>
        </stop>
      </gradientFill>
    </fill>
    <fill>
      <patternFill patternType="solid">
        <fgColor rgb="FFFFFF00"/>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style="mediu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thick"/>
    </border>
    <border>
      <left style="medium"/>
      <right style="medium"/>
      <top>
        <color indexed="63"/>
      </top>
      <bottom>
        <color indexed="63"/>
      </bottom>
    </border>
    <border>
      <left style="medium"/>
      <right style="medium"/>
      <top>
        <color indexed="63"/>
      </top>
      <bottom style="thick"/>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ck"/>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171" fontId="0" fillId="0" borderId="0" applyFont="0" applyFill="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38">
    <xf numFmtId="0" fontId="0" fillId="0" borderId="0" xfId="0" applyAlignment="1">
      <alignment/>
    </xf>
    <xf numFmtId="0" fontId="0" fillId="0" borderId="0" xfId="0" applyBorder="1" applyAlignment="1">
      <alignment/>
    </xf>
    <xf numFmtId="0" fontId="4" fillId="0" borderId="0" xfId="0" applyFont="1" applyAlignment="1">
      <alignment/>
    </xf>
    <xf numFmtId="0" fontId="8" fillId="0" borderId="0" xfId="0" applyFont="1" applyAlignment="1">
      <alignment/>
    </xf>
    <xf numFmtId="0" fontId="4" fillId="0" borderId="10" xfId="0" applyFont="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0" fillId="0" borderId="11" xfId="0" applyFont="1" applyBorder="1" applyAlignment="1" applyProtection="1">
      <alignment/>
      <protection locked="0"/>
    </xf>
    <xf numFmtId="0" fontId="0" fillId="0" borderId="0" xfId="0" applyFill="1" applyAlignment="1">
      <alignment/>
    </xf>
    <xf numFmtId="0" fontId="0" fillId="33" borderId="0" xfId="0"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33" borderId="0" xfId="0" applyFont="1" applyFill="1" applyAlignment="1">
      <alignment/>
    </xf>
    <xf numFmtId="0" fontId="0" fillId="33" borderId="0" xfId="0" applyFill="1" applyAlignment="1">
      <alignment horizontal="center"/>
    </xf>
    <xf numFmtId="0" fontId="0" fillId="33"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xf>
    <xf numFmtId="0" fontId="0" fillId="33" borderId="19" xfId="0" applyFill="1" applyBorder="1" applyAlignment="1">
      <alignment/>
    </xf>
    <xf numFmtId="0" fontId="63" fillId="0" borderId="10" xfId="0" applyFont="1" applyBorder="1" applyAlignment="1" applyProtection="1">
      <alignment horizontal="center" vertical="center"/>
      <protection locked="0"/>
    </xf>
    <xf numFmtId="0" fontId="63" fillId="0" borderId="1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11" fillId="2" borderId="20" xfId="48" applyFill="1" applyBorder="1" applyAlignment="1" applyProtection="1">
      <alignment vertical="center" wrapText="1"/>
      <protection locked="0"/>
    </xf>
    <xf numFmtId="0" fontId="65" fillId="2" borderId="20" xfId="0" applyFont="1" applyFill="1" applyBorder="1" applyAlignment="1" applyProtection="1">
      <alignment vertical="center" wrapText="1"/>
      <protection locked="0"/>
    </xf>
    <xf numFmtId="0" fontId="0" fillId="0" borderId="0" xfId="0" applyAlignment="1" applyProtection="1">
      <alignment/>
      <protection/>
    </xf>
    <xf numFmtId="0" fontId="66" fillId="0" borderId="0" xfId="0" applyFont="1" applyFill="1" applyAlignment="1" applyProtection="1">
      <alignment vertical="center" wrapText="1"/>
      <protection/>
    </xf>
    <xf numFmtId="0" fontId="0" fillId="0" borderId="0" xfId="0" applyAlignment="1" applyProtection="1">
      <alignment horizontal="left" vertical="top" wrapText="1"/>
      <protection/>
    </xf>
    <xf numFmtId="0" fontId="4" fillId="0" borderId="21" xfId="0" applyFont="1" applyFill="1" applyBorder="1" applyAlignment="1" applyProtection="1">
      <alignment horizontal="left" vertical="top" wrapText="1"/>
      <protection/>
    </xf>
    <xf numFmtId="0" fontId="1" fillId="0" borderId="22" xfId="0" applyFont="1" applyBorder="1" applyAlignment="1" applyProtection="1">
      <alignment wrapText="1"/>
      <protection/>
    </xf>
    <xf numFmtId="0" fontId="1" fillId="0" borderId="0" xfId="0" applyFont="1" applyBorder="1" applyAlignment="1" applyProtection="1">
      <alignment wrapText="1"/>
      <protection/>
    </xf>
    <xf numFmtId="0" fontId="1" fillId="0" borderId="23" xfId="0" applyFont="1" applyBorder="1" applyAlignment="1" applyProtection="1">
      <alignment wrapText="1"/>
      <protection/>
    </xf>
    <xf numFmtId="0" fontId="7" fillId="0" borderId="22" xfId="0"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23" xfId="0" applyBorder="1" applyAlignment="1" applyProtection="1">
      <alignment/>
      <protection/>
    </xf>
    <xf numFmtId="0" fontId="0" fillId="0" borderId="22" xfId="0" applyFont="1" applyBorder="1" applyAlignment="1" applyProtection="1">
      <alignment/>
      <protection/>
    </xf>
    <xf numFmtId="0" fontId="0" fillId="0" borderId="0" xfId="0" applyFont="1" applyBorder="1" applyAlignment="1" applyProtection="1">
      <alignment/>
      <protection/>
    </xf>
    <xf numFmtId="0" fontId="2"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center" vertical="center"/>
      <protection/>
    </xf>
    <xf numFmtId="0" fontId="2" fillId="0" borderId="22" xfId="0" applyFont="1" applyFill="1" applyBorder="1" applyAlignment="1" applyProtection="1">
      <alignment/>
      <protection/>
    </xf>
    <xf numFmtId="0" fontId="2" fillId="0" borderId="0" xfId="0" applyFont="1" applyFill="1" applyBorder="1" applyAlignment="1" applyProtection="1">
      <alignment horizontal="left"/>
      <protection/>
    </xf>
    <xf numFmtId="0" fontId="15" fillId="0" borderId="24" xfId="0" applyFont="1" applyBorder="1" applyAlignment="1" applyProtection="1">
      <alignment/>
      <protection/>
    </xf>
    <xf numFmtId="0" fontId="14" fillId="0" borderId="22" xfId="0" applyFont="1" applyFill="1" applyBorder="1" applyAlignment="1" applyProtection="1">
      <alignment horizontal="right"/>
      <protection/>
    </xf>
    <xf numFmtId="0" fontId="14"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15" fillId="0" borderId="23" xfId="0" applyFont="1" applyBorder="1" applyAlignment="1" applyProtection="1">
      <alignment/>
      <protection/>
    </xf>
    <xf numFmtId="0" fontId="4" fillId="0" borderId="0" xfId="0" applyFont="1" applyFill="1" applyBorder="1" applyAlignment="1" applyProtection="1">
      <alignment horizontal="left"/>
      <protection/>
    </xf>
    <xf numFmtId="0" fontId="15" fillId="0" borderId="22" xfId="0" applyFont="1" applyBorder="1" applyAlignment="1" applyProtection="1">
      <alignment horizontal="center"/>
      <protection/>
    </xf>
    <xf numFmtId="14" fontId="15" fillId="0" borderId="0" xfId="0" applyNumberFormat="1" applyFont="1" applyBorder="1" applyAlignment="1" applyProtection="1">
      <alignment horizontal="center"/>
      <protection/>
    </xf>
    <xf numFmtId="0" fontId="0" fillId="0" borderId="22" xfId="0" applyFont="1" applyBorder="1" applyAlignment="1" applyProtection="1">
      <alignment/>
      <protection/>
    </xf>
    <xf numFmtId="0" fontId="0" fillId="0" borderId="0" xfId="0" applyFont="1" applyBorder="1" applyAlignment="1" applyProtection="1">
      <alignment horizontal="center"/>
      <protection/>
    </xf>
    <xf numFmtId="0" fontId="0" fillId="0" borderId="22" xfId="0" applyFont="1" applyBorder="1" applyAlignment="1" applyProtection="1">
      <alignment horizontal="center"/>
      <protection/>
    </xf>
    <xf numFmtId="0" fontId="6" fillId="0" borderId="0" xfId="0"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9" fillId="0" borderId="0" xfId="0" applyFont="1" applyBorder="1" applyAlignment="1" applyProtection="1">
      <alignment/>
      <protection/>
    </xf>
    <xf numFmtId="0" fontId="6" fillId="34" borderId="12" xfId="0" applyFont="1" applyFill="1" applyBorder="1" applyAlignment="1" applyProtection="1">
      <alignment/>
      <protection/>
    </xf>
    <xf numFmtId="0" fontId="0" fillId="34" borderId="13" xfId="0" applyFill="1" applyBorder="1" applyAlignment="1" applyProtection="1">
      <alignment/>
      <protection/>
    </xf>
    <xf numFmtId="0" fontId="0" fillId="34" borderId="19" xfId="0"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horizontal="center" vertical="top"/>
      <protection/>
    </xf>
    <xf numFmtId="0" fontId="10" fillId="0" borderId="0" xfId="0" applyFont="1" applyFill="1" applyBorder="1" applyAlignment="1" applyProtection="1">
      <alignment/>
      <protection/>
    </xf>
    <xf numFmtId="0" fontId="13"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4" fillId="0" borderId="0" xfId="0" applyFont="1" applyBorder="1" applyAlignment="1" applyProtection="1">
      <alignment/>
      <protection/>
    </xf>
    <xf numFmtId="0" fontId="10" fillId="0" borderId="0" xfId="0" applyFont="1" applyBorder="1" applyAlignment="1" applyProtection="1">
      <alignment horizontal="center" vertical="top"/>
      <protection/>
    </xf>
    <xf numFmtId="0" fontId="10" fillId="0" borderId="0" xfId="0" applyFont="1" applyBorder="1" applyAlignment="1" applyProtection="1">
      <alignment/>
      <protection/>
    </xf>
    <xf numFmtId="0" fontId="0" fillId="0" borderId="0" xfId="0" applyFont="1" applyAlignment="1" applyProtection="1">
      <alignment/>
      <protection/>
    </xf>
    <xf numFmtId="0" fontId="0" fillId="0" borderId="25" xfId="0" applyBorder="1" applyAlignment="1" applyProtection="1">
      <alignment/>
      <protection/>
    </xf>
    <xf numFmtId="187" fontId="0" fillId="0" borderId="0" xfId="0" applyNumberFormat="1" applyBorder="1" applyAlignment="1" applyProtection="1">
      <alignment/>
      <protection/>
    </xf>
    <xf numFmtId="0" fontId="14" fillId="0" borderId="22"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vertical="center"/>
    </xf>
    <xf numFmtId="0" fontId="21" fillId="0" borderId="0" xfId="0" applyFont="1" applyAlignment="1" applyProtection="1">
      <alignment vertical="center"/>
      <protection/>
    </xf>
    <xf numFmtId="0" fontId="2" fillId="0" borderId="22" xfId="0" applyFont="1" applyFill="1" applyBorder="1" applyAlignment="1" applyProtection="1">
      <alignment horizontal="right" vertical="center"/>
      <protection/>
    </xf>
    <xf numFmtId="0" fontId="67" fillId="0" borderId="0" xfId="0" applyFont="1" applyFill="1" applyAlignment="1" applyProtection="1">
      <alignment vertical="center"/>
      <protection/>
    </xf>
    <xf numFmtId="0" fontId="0" fillId="0" borderId="0" xfId="0" applyFont="1" applyAlignment="1" applyProtection="1">
      <alignment/>
      <protection/>
    </xf>
    <xf numFmtId="0" fontId="0" fillId="0" borderId="25" xfId="0" applyFont="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22" fillId="0" borderId="0" xfId="0" applyFont="1" applyFill="1" applyAlignment="1" applyProtection="1">
      <alignment vertical="center" wrapText="1"/>
      <protection locked="0"/>
    </xf>
    <xf numFmtId="0" fontId="4" fillId="0" borderId="0" xfId="0" applyFont="1" applyFill="1" applyBorder="1" applyAlignment="1" applyProtection="1">
      <alignment/>
      <protection locked="0"/>
    </xf>
    <xf numFmtId="0" fontId="0" fillId="0" borderId="19" xfId="0" applyFill="1" applyBorder="1" applyAlignment="1" applyProtection="1">
      <alignment/>
      <protection/>
    </xf>
    <xf numFmtId="0" fontId="14" fillId="0" borderId="0" xfId="0" applyFont="1" applyFill="1" applyBorder="1" applyAlignment="1" applyProtection="1">
      <alignment/>
      <protection/>
    </xf>
    <xf numFmtId="0" fontId="0" fillId="0" borderId="0" xfId="0" applyFont="1" applyAlignment="1">
      <alignment/>
    </xf>
    <xf numFmtId="0" fontId="18" fillId="33" borderId="0" xfId="0" applyFont="1" applyFill="1" applyAlignment="1">
      <alignment wrapText="1"/>
    </xf>
    <xf numFmtId="0" fontId="63" fillId="0" borderId="0" xfId="0" applyFont="1" applyFill="1" applyAlignment="1">
      <alignment vertical="center" wrapText="1"/>
    </xf>
    <xf numFmtId="0" fontId="4" fillId="0" borderId="0" xfId="0" applyFont="1" applyBorder="1" applyAlignment="1" applyProtection="1">
      <alignment vertical="top" wrapText="1"/>
      <protection/>
    </xf>
    <xf numFmtId="0" fontId="4" fillId="0" borderId="23" xfId="0" applyFont="1" applyBorder="1" applyAlignment="1" applyProtection="1">
      <alignment vertical="top" wrapText="1"/>
      <protection/>
    </xf>
    <xf numFmtId="0" fontId="4" fillId="0" borderId="26" xfId="0" applyFont="1" applyFill="1" applyBorder="1" applyAlignment="1" applyProtection="1">
      <alignment horizontal="left" vertical="top" wrapText="1"/>
      <protection/>
    </xf>
    <xf numFmtId="0" fontId="4" fillId="0" borderId="27" xfId="0" applyFont="1" applyFill="1" applyBorder="1" applyAlignment="1" applyProtection="1">
      <alignment horizontal="left" vertical="top" wrapText="1"/>
      <protection/>
    </xf>
    <xf numFmtId="0" fontId="4" fillId="0" borderId="28" xfId="0" applyFont="1" applyFill="1" applyBorder="1" applyAlignment="1" applyProtection="1">
      <alignment horizontal="left" vertical="top" wrapText="1"/>
      <protection/>
    </xf>
    <xf numFmtId="0" fontId="65" fillId="2" borderId="29" xfId="0" applyFont="1" applyFill="1" applyBorder="1" applyAlignment="1" applyProtection="1">
      <alignment horizontal="center" vertical="top" wrapText="1"/>
      <protection locked="0"/>
    </xf>
    <xf numFmtId="0" fontId="65" fillId="2" borderId="11" xfId="0" applyFont="1" applyFill="1" applyBorder="1" applyAlignment="1" applyProtection="1">
      <alignment horizontal="center" vertical="top" wrapText="1"/>
      <protection locked="0"/>
    </xf>
    <xf numFmtId="0" fontId="65" fillId="2" borderId="30" xfId="0" applyFont="1" applyFill="1" applyBorder="1" applyAlignment="1" applyProtection="1">
      <alignment horizontal="center" vertical="top" wrapText="1"/>
      <protection locked="0"/>
    </xf>
    <xf numFmtId="0" fontId="0" fillId="0" borderId="14"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67" fillId="35" borderId="0" xfId="0" applyFont="1" applyFill="1" applyAlignment="1" applyProtection="1">
      <alignment horizontal="center" vertical="center" wrapText="1"/>
      <protection/>
    </xf>
    <xf numFmtId="0" fontId="4" fillId="0" borderId="32" xfId="0" applyFont="1" applyFill="1" applyBorder="1" applyAlignment="1" applyProtection="1">
      <alignment horizontal="left" vertical="top" wrapText="1"/>
      <protection/>
    </xf>
    <xf numFmtId="0" fontId="4" fillId="0" borderId="33" xfId="0" applyFont="1" applyFill="1" applyBorder="1" applyAlignment="1" applyProtection="1">
      <alignment horizontal="left" vertical="top" wrapText="1"/>
      <protection/>
    </xf>
    <xf numFmtId="0" fontId="4" fillId="0" borderId="22"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15" xfId="0" applyFont="1" applyFill="1" applyBorder="1" applyAlignment="1" applyProtection="1">
      <alignment vertical="top" wrapText="1"/>
      <protection/>
    </xf>
    <xf numFmtId="0" fontId="4" fillId="0" borderId="23" xfId="0" applyFont="1" applyFill="1" applyBorder="1" applyAlignment="1" applyProtection="1">
      <alignment vertical="top" wrapText="1"/>
      <protection/>
    </xf>
    <xf numFmtId="0" fontId="15" fillId="2" borderId="29"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2" xfId="0" applyFont="1" applyFill="1" applyBorder="1" applyAlignment="1" applyProtection="1">
      <alignment horizontal="left" vertical="top" wrapText="1"/>
      <protection/>
    </xf>
    <xf numFmtId="0" fontId="4" fillId="0" borderId="35" xfId="0" applyFont="1" applyFill="1" applyBorder="1" applyAlignment="1" applyProtection="1">
      <alignment horizontal="left" vertical="top" wrapText="1"/>
      <protection/>
    </xf>
    <xf numFmtId="0" fontId="4" fillId="0" borderId="36" xfId="0" applyFont="1" applyFill="1" applyBorder="1" applyAlignment="1" applyProtection="1">
      <alignment horizontal="left" vertical="top" wrapText="1"/>
      <protection/>
    </xf>
    <xf numFmtId="14" fontId="65" fillId="2" borderId="37" xfId="0" applyNumberFormat="1" applyFont="1" applyFill="1" applyBorder="1" applyAlignment="1" applyProtection="1">
      <alignment horizontal="center" vertical="center" wrapText="1"/>
      <protection locked="0"/>
    </xf>
    <xf numFmtId="14" fontId="65" fillId="2" borderId="38" xfId="0" applyNumberFormat="1" applyFont="1" applyFill="1" applyBorder="1" applyAlignment="1" applyProtection="1">
      <alignment horizontal="center" vertical="center" wrapText="1"/>
      <protection locked="0"/>
    </xf>
    <xf numFmtId="14" fontId="65" fillId="2" borderId="39" xfId="0" applyNumberFormat="1" applyFont="1" applyFill="1" applyBorder="1" applyAlignment="1" applyProtection="1">
      <alignment horizontal="center" vertical="center" wrapText="1"/>
      <protection locked="0"/>
    </xf>
    <xf numFmtId="14" fontId="68" fillId="2" borderId="22" xfId="0" applyNumberFormat="1" applyFont="1" applyFill="1" applyBorder="1" applyAlignment="1" applyProtection="1">
      <alignment horizontal="left" vertical="top" wrapText="1"/>
      <protection locked="0"/>
    </xf>
    <xf numFmtId="14" fontId="68" fillId="2" borderId="0" xfId="0" applyNumberFormat="1" applyFont="1" applyFill="1" applyBorder="1" applyAlignment="1" applyProtection="1">
      <alignment horizontal="left" vertical="top" wrapText="1"/>
      <protection locked="0"/>
    </xf>
    <xf numFmtId="0" fontId="68" fillId="2" borderId="0" xfId="0" applyFont="1" applyFill="1" applyBorder="1" applyAlignment="1" applyProtection="1">
      <alignment horizontal="left" vertical="top" wrapText="1"/>
      <protection locked="0"/>
    </xf>
    <xf numFmtId="0" fontId="68" fillId="2" borderId="23" xfId="0" applyFont="1" applyFill="1" applyBorder="1" applyAlignment="1" applyProtection="1">
      <alignment horizontal="left" vertical="top" wrapText="1"/>
      <protection locked="0"/>
    </xf>
    <xf numFmtId="0" fontId="65" fillId="2" borderId="14" xfId="0" applyFont="1" applyFill="1" applyBorder="1" applyAlignment="1" applyProtection="1">
      <alignment horizontal="center" vertical="top" wrapText="1"/>
      <protection locked="0"/>
    </xf>
    <xf numFmtId="0" fontId="65" fillId="2" borderId="31" xfId="0" applyFont="1" applyFill="1" applyBorder="1" applyAlignment="1" applyProtection="1">
      <alignment horizontal="center" vertical="top" wrapText="1"/>
      <protection locked="0"/>
    </xf>
    <xf numFmtId="0" fontId="15" fillId="2" borderId="15"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40"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65" fillId="2" borderId="43" xfId="0" applyFont="1" applyFill="1" applyBorder="1" applyAlignment="1" applyProtection="1">
      <alignment horizontal="center" vertical="center" wrapText="1"/>
      <protection locked="0"/>
    </xf>
    <xf numFmtId="0" fontId="65" fillId="2" borderId="44" xfId="0" applyFont="1" applyFill="1" applyBorder="1" applyAlignment="1" applyProtection="1">
      <alignment horizontal="center" vertical="center" wrapText="1"/>
      <protection locked="0"/>
    </xf>
    <xf numFmtId="0" fontId="68" fillId="2" borderId="22" xfId="0" applyFont="1" applyFill="1" applyBorder="1" applyAlignment="1" applyProtection="1">
      <alignment horizontal="left" vertical="top" wrapText="1"/>
      <protection locked="0"/>
    </xf>
    <xf numFmtId="0" fontId="68" fillId="2" borderId="29" xfId="0" applyFont="1" applyFill="1" applyBorder="1" applyAlignment="1" applyProtection="1">
      <alignment horizontal="left" vertical="top" wrapText="1"/>
      <protection locked="0"/>
    </xf>
    <xf numFmtId="0" fontId="68" fillId="2" borderId="11" xfId="0" applyFont="1" applyFill="1" applyBorder="1" applyAlignment="1" applyProtection="1">
      <alignment horizontal="left" vertical="top" wrapText="1"/>
      <protection locked="0"/>
    </xf>
    <xf numFmtId="0" fontId="68" fillId="2" borderId="31" xfId="0" applyFont="1" applyFill="1" applyBorder="1" applyAlignment="1" applyProtection="1">
      <alignment horizontal="left" vertical="top" wrapText="1"/>
      <protection locked="0"/>
    </xf>
    <xf numFmtId="0" fontId="4" fillId="0" borderId="34" xfId="0" applyFont="1" applyBorder="1" applyAlignment="1" applyProtection="1">
      <alignment vertical="top" wrapText="1"/>
      <protection/>
    </xf>
    <xf numFmtId="0" fontId="4" fillId="0" borderId="35" xfId="0" applyFont="1" applyBorder="1" applyAlignment="1" applyProtection="1">
      <alignment vertical="top" wrapText="1"/>
      <protection/>
    </xf>
    <xf numFmtId="0" fontId="4" fillId="0" borderId="13" xfId="0" applyFont="1" applyBorder="1" applyAlignment="1" applyProtection="1">
      <alignment vertical="top" wrapText="1"/>
      <protection/>
    </xf>
    <xf numFmtId="0" fontId="15" fillId="2" borderId="14"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0" fontId="14" fillId="0" borderId="19" xfId="0" applyFont="1" applyFill="1" applyBorder="1" applyAlignment="1" applyProtection="1">
      <alignment horizontal="right" vertical="center"/>
      <protection/>
    </xf>
    <xf numFmtId="14" fontId="16" fillId="0" borderId="45" xfId="0" applyNumberFormat="1"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68" fillId="2" borderId="47" xfId="0" applyFont="1" applyFill="1" applyBorder="1" applyAlignment="1" applyProtection="1">
      <alignment horizontal="left" vertical="top" wrapText="1"/>
      <protection locked="0"/>
    </xf>
    <xf numFmtId="0" fontId="68" fillId="2" borderId="41" xfId="0" applyFont="1" applyFill="1" applyBorder="1" applyAlignment="1" applyProtection="1">
      <alignment horizontal="left" vertical="top" wrapText="1"/>
      <protection locked="0"/>
    </xf>
    <xf numFmtId="0" fontId="68" fillId="2" borderId="42" xfId="0" applyFont="1" applyFill="1" applyBorder="1" applyAlignment="1" applyProtection="1">
      <alignment horizontal="left" vertical="top" wrapText="1"/>
      <protection locked="0"/>
    </xf>
    <xf numFmtId="0" fontId="21" fillId="0" borderId="22" xfId="0" applyFont="1" applyFill="1" applyBorder="1" applyAlignment="1" applyProtection="1">
      <alignment horizontal="center" shrinkToFit="1"/>
      <protection/>
    </xf>
    <xf numFmtId="0" fontId="21" fillId="0" borderId="0" xfId="0" applyFont="1" applyFill="1" applyBorder="1" applyAlignment="1" applyProtection="1">
      <alignment horizontal="center" shrinkToFit="1"/>
      <protection/>
    </xf>
    <xf numFmtId="0" fontId="21" fillId="0" borderId="23" xfId="0" applyFont="1" applyFill="1" applyBorder="1" applyAlignment="1" applyProtection="1">
      <alignment horizontal="center" shrinkToFit="1"/>
      <protection/>
    </xf>
    <xf numFmtId="0" fontId="68" fillId="2" borderId="29" xfId="0" applyFont="1" applyFill="1" applyBorder="1" applyAlignment="1" applyProtection="1">
      <alignment vertical="top" wrapText="1"/>
      <protection locked="0"/>
    </xf>
    <xf numFmtId="0" fontId="68" fillId="2" borderId="11" xfId="0" applyFont="1" applyFill="1" applyBorder="1" applyAlignment="1" applyProtection="1">
      <alignment vertical="top" wrapText="1"/>
      <protection locked="0"/>
    </xf>
    <xf numFmtId="0" fontId="68" fillId="2" borderId="31" xfId="0" applyFont="1" applyFill="1" applyBorder="1" applyAlignment="1" applyProtection="1">
      <alignment vertical="top" wrapText="1"/>
      <protection locked="0"/>
    </xf>
    <xf numFmtId="0" fontId="0" fillId="0" borderId="22" xfId="0" applyBorder="1" applyAlignment="1" applyProtection="1">
      <alignment/>
      <protection/>
    </xf>
    <xf numFmtId="0" fontId="0" fillId="0" borderId="48" xfId="0" applyBorder="1" applyAlignment="1" applyProtection="1">
      <alignment/>
      <protection/>
    </xf>
    <xf numFmtId="0" fontId="0" fillId="0" borderId="49" xfId="0" applyBorder="1" applyAlignment="1" applyProtection="1">
      <alignment/>
      <protection/>
    </xf>
    <xf numFmtId="0" fontId="6" fillId="0" borderId="48" xfId="0" applyFont="1" applyBorder="1" applyAlignment="1" applyProtection="1">
      <alignment horizontal="center" vertical="center" textRotation="90"/>
      <protection/>
    </xf>
    <xf numFmtId="0" fontId="6" fillId="0" borderId="50" xfId="0" applyFont="1" applyBorder="1" applyAlignment="1" applyProtection="1">
      <alignment horizontal="center" vertical="center" textRotation="90"/>
      <protection/>
    </xf>
    <xf numFmtId="0" fontId="3" fillId="0" borderId="51" xfId="0" applyFont="1" applyBorder="1" applyAlignment="1" applyProtection="1">
      <alignment horizontal="center"/>
      <protection/>
    </xf>
    <xf numFmtId="0" fontId="3" fillId="0" borderId="52" xfId="0" applyFont="1" applyBorder="1" applyAlignment="1" applyProtection="1">
      <alignment horizontal="center"/>
      <protection/>
    </xf>
    <xf numFmtId="0" fontId="3" fillId="0" borderId="53" xfId="0" applyFont="1" applyBorder="1" applyAlignment="1" applyProtection="1">
      <alignment horizontal="center"/>
      <protection/>
    </xf>
    <xf numFmtId="0" fontId="68" fillId="2" borderId="15" xfId="0" applyFont="1" applyFill="1" applyBorder="1" applyAlignment="1" applyProtection="1">
      <alignment horizontal="center" vertical="center" wrapText="1"/>
      <protection locked="0"/>
    </xf>
    <xf numFmtId="0" fontId="68" fillId="2" borderId="0" xfId="0" applyFont="1" applyFill="1" applyBorder="1" applyAlignment="1" applyProtection="1">
      <alignment horizontal="center" vertical="center" wrapText="1"/>
      <protection locked="0"/>
    </xf>
    <xf numFmtId="0" fontId="68" fillId="2" borderId="23" xfId="0" applyFont="1" applyFill="1" applyBorder="1" applyAlignment="1" applyProtection="1">
      <alignment horizontal="center" vertical="center" wrapText="1"/>
      <protection locked="0"/>
    </xf>
    <xf numFmtId="0" fontId="68" fillId="2" borderId="14" xfId="0" applyFont="1" applyFill="1" applyBorder="1" applyAlignment="1" applyProtection="1">
      <alignment horizontal="center" vertical="center" wrapText="1"/>
      <protection locked="0"/>
    </xf>
    <xf numFmtId="0" fontId="68" fillId="2" borderId="11" xfId="0" applyFont="1" applyFill="1" applyBorder="1" applyAlignment="1" applyProtection="1">
      <alignment horizontal="center" vertical="center" wrapText="1"/>
      <protection locked="0"/>
    </xf>
    <xf numFmtId="0" fontId="68" fillId="2" borderId="3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23" xfId="0" applyFont="1" applyFill="1" applyBorder="1" applyAlignment="1" applyProtection="1">
      <alignment horizontal="left" vertical="top" wrapText="1"/>
      <protection/>
    </xf>
    <xf numFmtId="0" fontId="16" fillId="0" borderId="11" xfId="0" applyFont="1" applyFill="1" applyBorder="1" applyAlignment="1" applyProtection="1">
      <alignment horizontal="center" vertical="center"/>
      <protection locked="0"/>
    </xf>
    <xf numFmtId="0" fontId="0" fillId="0" borderId="35" xfId="0" applyFont="1" applyBorder="1" applyAlignment="1" applyProtection="1">
      <alignment horizontal="center"/>
      <protection/>
    </xf>
    <xf numFmtId="0" fontId="2" fillId="36" borderId="54" xfId="0" applyFont="1" applyFill="1" applyBorder="1" applyAlignment="1" applyProtection="1">
      <alignment horizontal="center" vertical="center"/>
      <protection/>
    </xf>
    <xf numFmtId="0" fontId="2" fillId="36" borderId="55" xfId="0" applyFont="1" applyFill="1" applyBorder="1" applyAlignment="1" applyProtection="1">
      <alignment horizontal="center" vertical="center"/>
      <protection/>
    </xf>
    <xf numFmtId="0" fontId="2" fillId="36" borderId="56" xfId="0" applyFont="1" applyFill="1" applyBorder="1" applyAlignment="1" applyProtection="1">
      <alignment horizontal="center" vertical="center"/>
      <protection/>
    </xf>
    <xf numFmtId="0" fontId="4" fillId="0" borderId="22" xfId="0" applyFont="1" applyFill="1" applyBorder="1" applyAlignment="1" applyProtection="1">
      <alignment horizontal="left" vertical="top" wrapText="1"/>
      <protection/>
    </xf>
    <xf numFmtId="0" fontId="15" fillId="2" borderId="22"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5" fillId="2" borderId="47" xfId="0" applyFont="1" applyFill="1" applyBorder="1" applyAlignment="1" applyProtection="1">
      <alignment horizontal="center" vertical="center" wrapText="1"/>
      <protection locked="0"/>
    </xf>
    <xf numFmtId="0" fontId="15" fillId="2" borderId="57"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protection locked="0"/>
    </xf>
    <xf numFmtId="14" fontId="15" fillId="0" borderId="11" xfId="0" applyNumberFormat="1" applyFont="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35" xfId="0" applyFont="1" applyFill="1" applyBorder="1" applyAlignment="1" applyProtection="1">
      <alignment horizontal="center" vertical="top"/>
      <protection/>
    </xf>
    <xf numFmtId="0" fontId="0" fillId="0" borderId="11" xfId="0"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58" xfId="0"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67" fillId="37" borderId="0" xfId="0" applyFont="1" applyFill="1" applyAlignment="1" applyProtection="1">
      <alignment horizontal="center" vertical="center"/>
      <protection/>
    </xf>
    <xf numFmtId="0" fontId="0" fillId="0" borderId="11" xfId="0" applyNumberFormat="1" applyBorder="1" applyAlignment="1" applyProtection="1">
      <alignment horizontal="left"/>
      <protection/>
    </xf>
    <xf numFmtId="0" fontId="4" fillId="0" borderId="0" xfId="0" applyFont="1" applyAlignment="1" applyProtection="1">
      <alignment horizontal="center"/>
      <protection/>
    </xf>
    <xf numFmtId="0" fontId="0" fillId="0" borderId="0" xfId="0" applyAlignment="1" applyProtection="1">
      <alignment horizontal="center" vertical="center"/>
      <protection locked="0"/>
    </xf>
    <xf numFmtId="0" fontId="0" fillId="0" borderId="11" xfId="0" applyBorder="1" applyAlignment="1" applyProtection="1">
      <alignment horizontal="left"/>
      <protection/>
    </xf>
    <xf numFmtId="187" fontId="0" fillId="0" borderId="11" xfId="0" applyNumberFormat="1" applyBorder="1" applyAlignment="1" applyProtection="1">
      <alignment horizontal="left"/>
      <protection/>
    </xf>
    <xf numFmtId="0" fontId="10" fillId="0" borderId="0" xfId="0" applyFont="1" applyBorder="1" applyAlignment="1" applyProtection="1">
      <alignment horizontal="left" vertical="top" wrapText="1"/>
      <protection/>
    </xf>
    <xf numFmtId="0" fontId="4" fillId="0" borderId="35"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14" fontId="0" fillId="0" borderId="11" xfId="0" applyNumberFormat="1" applyFon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23" fillId="38" borderId="0" xfId="0" applyFont="1" applyFill="1" applyBorder="1" applyAlignment="1" applyProtection="1">
      <alignment horizontal="center" vertical="center" wrapText="1"/>
      <protection/>
    </xf>
    <xf numFmtId="0" fontId="0" fillId="0" borderId="1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4" fillId="34" borderId="21" xfId="0" applyFont="1" applyFill="1" applyBorder="1" applyAlignment="1">
      <alignment horizontal="center" vertical="center" textRotation="90"/>
    </xf>
    <xf numFmtId="0" fontId="4" fillId="34" borderId="59" xfId="0" applyFont="1" applyFill="1" applyBorder="1" applyAlignment="1">
      <alignment horizontal="center" vertical="center" textRotation="90"/>
    </xf>
    <xf numFmtId="0" fontId="4" fillId="34" borderId="60" xfId="0" applyFont="1" applyFill="1" applyBorder="1" applyAlignment="1">
      <alignment horizontal="center" vertical="center" textRotation="90"/>
    </xf>
    <xf numFmtId="0" fontId="0" fillId="33" borderId="14" xfId="0" applyFill="1" applyBorder="1" applyAlignment="1">
      <alignment horizontal="center"/>
    </xf>
    <xf numFmtId="0" fontId="0" fillId="33" borderId="30" xfId="0" applyFill="1" applyBorder="1" applyAlignment="1">
      <alignment horizont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63" fillId="0" borderId="0" xfId="0" applyFont="1" applyFill="1" applyAlignment="1">
      <alignment horizontal="left" vertical="center" wrapText="1"/>
    </xf>
    <xf numFmtId="0" fontId="19" fillId="33" borderId="0" xfId="0" applyFont="1" applyFill="1" applyAlignment="1">
      <alignment horizontal="center"/>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0" fillId="0" borderId="0" xfId="0" applyFont="1" applyAlignment="1">
      <alignment horizontal="left" vertical="top" wrapText="1"/>
    </xf>
    <xf numFmtId="0" fontId="4" fillId="0" borderId="0" xfId="0" applyFont="1" applyAlignment="1">
      <alignment horizontal="center"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0">
    <dxf>
      <fill>
        <patternFill>
          <bgColor rgb="FFFFFF00"/>
        </patternFill>
      </fill>
    </dxf>
    <dxf>
      <fill>
        <patternFill>
          <bgColor rgb="FFFFC000"/>
        </patternFill>
      </fill>
    </dxf>
    <dxf>
      <fill>
        <patternFill>
          <bgColor rgb="FFFF0000"/>
        </patternFill>
      </fill>
    </dxf>
    <dxf>
      <fill>
        <patternFill>
          <fgColor indexed="64"/>
          <bgColor indexed="17"/>
        </patternFill>
      </fill>
    </dxf>
    <dxf>
      <fill>
        <patternFill>
          <fgColor indexed="64"/>
          <bgColor indexed="10"/>
        </patternFill>
      </fill>
    </dxf>
    <dxf>
      <fill>
        <patternFill>
          <fgColor indexed="64"/>
          <bgColor indexed="13"/>
        </patternFill>
      </fill>
    </dxf>
    <dxf>
      <fill>
        <gradientFill degree="90">
          <stop position="0">
            <color rgb="FFFFFF00"/>
          </stop>
          <stop position="1">
            <color rgb="FF008800"/>
          </stop>
        </gradientFill>
      </fill>
      <border/>
    </dxf>
    <dxf>
      <fill>
        <gradientFill degree="90">
          <stop position="0">
            <color rgb="FFFF0000"/>
          </stop>
          <stop position="1">
            <color rgb="FFC00000"/>
          </stop>
        </gradientFill>
      </fill>
      <border/>
    </dxf>
    <dxf>
      <fill>
        <gradientFill degree="90">
          <stop position="0">
            <color rgb="FF008800"/>
          </stop>
          <stop position="1">
            <color rgb="FFFFFF00"/>
          </stop>
        </gradientFill>
      </fill>
      <border/>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wmf" /></Relationships>
</file>

<file path=xl/drawings/_rels/drawing2.xml.rels><?xml version="1.0" encoding="utf-8" standalone="yes"?><Relationships xmlns="http://schemas.openxmlformats.org/package/2006/relationships"><Relationship Id="rId1" Type="http://schemas.openxmlformats.org/officeDocument/2006/relationships/image" Target="../media/image6.wmf" /></Relationships>
</file>

<file path=xl/drawings/_rels/drawing3.xml.rels><?xml version="1.0" encoding="utf-8" standalone="yes"?><Relationships xmlns="http://schemas.openxmlformats.org/package/2006/relationships"><Relationship Id="rId1" Type="http://schemas.openxmlformats.org/officeDocument/2006/relationships/image" Target="../media/image6.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0</xdr:row>
      <xdr:rowOff>57150</xdr:rowOff>
    </xdr:from>
    <xdr:to>
      <xdr:col>7</xdr:col>
      <xdr:colOff>57150</xdr:colOff>
      <xdr:row>3</xdr:row>
      <xdr:rowOff>133350</xdr:rowOff>
    </xdr:to>
    <xdr:grpSp>
      <xdr:nvGrpSpPr>
        <xdr:cNvPr id="1" name="Gruppieren 8"/>
        <xdr:cNvGrpSpPr>
          <a:grpSpLocks/>
        </xdr:cNvGrpSpPr>
      </xdr:nvGrpSpPr>
      <xdr:grpSpPr>
        <a:xfrm>
          <a:off x="4981575" y="57150"/>
          <a:ext cx="1771650" cy="695325"/>
          <a:chOff x="9608820" y="861060"/>
          <a:chExt cx="1927859" cy="730349"/>
        </a:xfrm>
        <a:solidFill>
          <a:srgbClr val="FFFFFF"/>
        </a:solidFill>
      </xdr:grpSpPr>
      <xdr:sp>
        <xdr:nvSpPr>
          <xdr:cNvPr id="2" name="Rectangle 20"/>
          <xdr:cNvSpPr>
            <a:spLocks/>
          </xdr:cNvSpPr>
        </xdr:nvSpPr>
        <xdr:spPr>
          <a:xfrm>
            <a:off x="9608820" y="861060"/>
            <a:ext cx="1927859" cy="158851"/>
          </a:xfrm>
          <a:prstGeom prst="rect">
            <a:avLst/>
          </a:prstGeom>
          <a:solidFill>
            <a:srgbClr val="EEEEEE"/>
          </a:solidFill>
          <a:ln w="9525" cmpd="sng">
            <a:noFill/>
          </a:ln>
        </xdr:spPr>
        <xdr:txBody>
          <a:bodyPr vertOverflow="clip" wrap="square" anchor="ctr"/>
          <a:p>
            <a:pPr algn="ctr">
              <a:defRPr/>
            </a:pPr>
            <a:r>
              <a:rPr lang="en-US" cap="none" u="none" baseline="0">
                <a:latin typeface="Arial"/>
                <a:ea typeface="Arial"/>
                <a:cs typeface="Arial"/>
              </a:rPr>
              <a:t/>
            </a:r>
          </a:p>
        </xdr:txBody>
      </xdr:sp>
      <xdr:grpSp>
        <xdr:nvGrpSpPr>
          <xdr:cNvPr id="3" name="Gruppieren 15"/>
          <xdr:cNvGrpSpPr>
            <a:grpSpLocks/>
          </xdr:cNvGrpSpPr>
        </xdr:nvGrpSpPr>
        <xdr:grpSpPr>
          <a:xfrm>
            <a:off x="9608820" y="1012242"/>
            <a:ext cx="1920148" cy="579167"/>
            <a:chOff x="6094800" y="320400"/>
            <a:chExt cx="3049200" cy="804344"/>
          </a:xfrm>
          <a:solidFill>
            <a:srgbClr val="FFFFFF"/>
          </a:solidFill>
        </xdr:grpSpPr>
        <xdr:sp>
          <xdr:nvSpPr>
            <xdr:cNvPr id="4" name="Rechteck 16"/>
            <xdr:cNvSpPr>
              <a:spLocks/>
            </xdr:cNvSpPr>
          </xdr:nvSpPr>
          <xdr:spPr>
            <a:xfrm>
              <a:off x="6094800" y="320400"/>
              <a:ext cx="3049200" cy="804344"/>
            </a:xfrm>
            <a:prstGeom prst="rect">
              <a:avLst/>
            </a:prstGeom>
            <a:solidFill>
              <a:srgbClr val="16489A"/>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Grafik 17"/>
            <xdr:cNvPicPr preferRelativeResize="1">
              <a:picLocks noChangeAspect="1"/>
            </xdr:cNvPicPr>
          </xdr:nvPicPr>
          <xdr:blipFill>
            <a:blip r:embed="rId1"/>
            <a:stretch>
              <a:fillRect/>
            </a:stretch>
          </xdr:blipFill>
          <xdr:spPr>
            <a:xfrm>
              <a:off x="7428825" y="476644"/>
              <a:ext cx="1499444" cy="539514"/>
            </a:xfrm>
            <a:prstGeom prst="rect">
              <a:avLst/>
            </a:prstGeom>
            <a:no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0</xdr:row>
      <xdr:rowOff>95250</xdr:rowOff>
    </xdr:from>
    <xdr:to>
      <xdr:col>11</xdr:col>
      <xdr:colOff>609600</xdr:colOff>
      <xdr:row>3</xdr:row>
      <xdr:rowOff>200025</xdr:rowOff>
    </xdr:to>
    <xdr:grpSp>
      <xdr:nvGrpSpPr>
        <xdr:cNvPr id="1" name="Gruppieren 10"/>
        <xdr:cNvGrpSpPr>
          <a:grpSpLocks/>
        </xdr:cNvGrpSpPr>
      </xdr:nvGrpSpPr>
      <xdr:grpSpPr>
        <a:xfrm>
          <a:off x="4857750" y="95250"/>
          <a:ext cx="1752600" cy="704850"/>
          <a:chOff x="9608820" y="861060"/>
          <a:chExt cx="1927859" cy="730349"/>
        </a:xfrm>
        <a:solidFill>
          <a:srgbClr val="FFFFFF"/>
        </a:solidFill>
      </xdr:grpSpPr>
      <xdr:sp>
        <xdr:nvSpPr>
          <xdr:cNvPr id="2" name="Rectangle 20"/>
          <xdr:cNvSpPr>
            <a:spLocks/>
          </xdr:cNvSpPr>
        </xdr:nvSpPr>
        <xdr:spPr>
          <a:xfrm>
            <a:off x="9608820" y="861060"/>
            <a:ext cx="1927859" cy="157025"/>
          </a:xfrm>
          <a:prstGeom prst="rect">
            <a:avLst/>
          </a:prstGeom>
          <a:solidFill>
            <a:srgbClr val="EEEEEE"/>
          </a:solidFill>
          <a:ln w="9525" cmpd="sng">
            <a:noFill/>
          </a:ln>
        </xdr:spPr>
        <xdr:txBody>
          <a:bodyPr vertOverflow="clip" wrap="square" anchor="ctr"/>
          <a:p>
            <a:pPr algn="ctr">
              <a:defRPr/>
            </a:pPr>
            <a:r>
              <a:rPr lang="en-US" cap="none" u="none" baseline="0">
                <a:latin typeface="Arial"/>
                <a:ea typeface="Arial"/>
                <a:cs typeface="Arial"/>
              </a:rPr>
              <a:t/>
            </a:r>
          </a:p>
        </xdr:txBody>
      </xdr:sp>
      <xdr:grpSp>
        <xdr:nvGrpSpPr>
          <xdr:cNvPr id="3" name="Gruppieren 15"/>
          <xdr:cNvGrpSpPr>
            <a:grpSpLocks/>
          </xdr:cNvGrpSpPr>
        </xdr:nvGrpSpPr>
        <xdr:grpSpPr>
          <a:xfrm>
            <a:off x="9608820" y="1012242"/>
            <a:ext cx="1920148" cy="579167"/>
            <a:chOff x="6094801" y="320400"/>
            <a:chExt cx="3049200" cy="804344"/>
          </a:xfrm>
          <a:solidFill>
            <a:srgbClr val="FFFFFF"/>
          </a:solidFill>
        </xdr:grpSpPr>
        <xdr:sp>
          <xdr:nvSpPr>
            <xdr:cNvPr id="4" name="Rechteck 16"/>
            <xdr:cNvSpPr>
              <a:spLocks/>
            </xdr:cNvSpPr>
          </xdr:nvSpPr>
          <xdr:spPr>
            <a:xfrm>
              <a:off x="6094801" y="320400"/>
              <a:ext cx="3049200" cy="804344"/>
            </a:xfrm>
            <a:prstGeom prst="rect">
              <a:avLst/>
            </a:prstGeom>
            <a:solidFill>
              <a:srgbClr val="16489A"/>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Grafik 17"/>
            <xdr:cNvPicPr preferRelativeResize="1">
              <a:picLocks noChangeAspect="1"/>
            </xdr:cNvPicPr>
          </xdr:nvPicPr>
          <xdr:blipFill>
            <a:blip r:embed="rId1"/>
            <a:stretch>
              <a:fillRect/>
            </a:stretch>
          </xdr:blipFill>
          <xdr:spPr>
            <a:xfrm>
              <a:off x="7428826" y="476644"/>
              <a:ext cx="1499444" cy="539514"/>
            </a:xfrm>
            <a:prstGeom prst="rect">
              <a:avLst/>
            </a:prstGeom>
            <a:no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0</xdr:row>
      <xdr:rowOff>114300</xdr:rowOff>
    </xdr:from>
    <xdr:to>
      <xdr:col>11</xdr:col>
      <xdr:colOff>581025</xdr:colOff>
      <xdr:row>3</xdr:row>
      <xdr:rowOff>200025</xdr:rowOff>
    </xdr:to>
    <xdr:grpSp>
      <xdr:nvGrpSpPr>
        <xdr:cNvPr id="1" name="Gruppieren 10"/>
        <xdr:cNvGrpSpPr>
          <a:grpSpLocks/>
        </xdr:cNvGrpSpPr>
      </xdr:nvGrpSpPr>
      <xdr:grpSpPr>
        <a:xfrm>
          <a:off x="4829175" y="114300"/>
          <a:ext cx="1752600" cy="685800"/>
          <a:chOff x="9608820" y="861060"/>
          <a:chExt cx="1927859" cy="730349"/>
        </a:xfrm>
        <a:solidFill>
          <a:srgbClr val="FFFFFF"/>
        </a:solidFill>
      </xdr:grpSpPr>
      <xdr:sp>
        <xdr:nvSpPr>
          <xdr:cNvPr id="2" name="Rectangle 20"/>
          <xdr:cNvSpPr>
            <a:spLocks/>
          </xdr:cNvSpPr>
        </xdr:nvSpPr>
        <xdr:spPr>
          <a:xfrm>
            <a:off x="9608820" y="861060"/>
            <a:ext cx="1927859" cy="160494"/>
          </a:xfrm>
          <a:prstGeom prst="rect">
            <a:avLst/>
          </a:prstGeom>
          <a:solidFill>
            <a:srgbClr val="EEEEEE"/>
          </a:solidFill>
          <a:ln w="9525" cmpd="sng">
            <a:noFill/>
          </a:ln>
        </xdr:spPr>
        <xdr:txBody>
          <a:bodyPr vertOverflow="clip" wrap="square" anchor="ctr"/>
          <a:p>
            <a:pPr algn="ctr">
              <a:defRPr/>
            </a:pPr>
            <a:r>
              <a:rPr lang="en-US" cap="none" u="none" baseline="0">
                <a:latin typeface="Arial"/>
                <a:ea typeface="Arial"/>
                <a:cs typeface="Arial"/>
              </a:rPr>
              <a:t/>
            </a:r>
          </a:p>
        </xdr:txBody>
      </xdr:sp>
      <xdr:grpSp>
        <xdr:nvGrpSpPr>
          <xdr:cNvPr id="3" name="Gruppieren 15"/>
          <xdr:cNvGrpSpPr>
            <a:grpSpLocks/>
          </xdr:cNvGrpSpPr>
        </xdr:nvGrpSpPr>
        <xdr:grpSpPr>
          <a:xfrm>
            <a:off x="9608820" y="1012242"/>
            <a:ext cx="1920148" cy="579167"/>
            <a:chOff x="6094800" y="320400"/>
            <a:chExt cx="3049200" cy="804344"/>
          </a:xfrm>
          <a:solidFill>
            <a:srgbClr val="FFFFFF"/>
          </a:solidFill>
        </xdr:grpSpPr>
        <xdr:sp>
          <xdr:nvSpPr>
            <xdr:cNvPr id="4" name="Rechteck 16"/>
            <xdr:cNvSpPr>
              <a:spLocks/>
            </xdr:cNvSpPr>
          </xdr:nvSpPr>
          <xdr:spPr>
            <a:xfrm>
              <a:off x="6094800" y="320400"/>
              <a:ext cx="3049200" cy="804344"/>
            </a:xfrm>
            <a:prstGeom prst="rect">
              <a:avLst/>
            </a:prstGeom>
            <a:solidFill>
              <a:srgbClr val="16489A"/>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Grafik 17"/>
            <xdr:cNvPicPr preferRelativeResize="1">
              <a:picLocks noChangeAspect="1"/>
            </xdr:cNvPicPr>
          </xdr:nvPicPr>
          <xdr:blipFill>
            <a:blip r:embed="rId1"/>
            <a:stretch>
              <a:fillRect/>
            </a:stretch>
          </xdr:blipFill>
          <xdr:spPr>
            <a:xfrm>
              <a:off x="7428825" y="476644"/>
              <a:ext cx="1499444" cy="539514"/>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AS61"/>
  <sheetViews>
    <sheetView tabSelected="1" view="pageBreakPreview" zoomScaleSheetLayoutView="100" zoomScalePageLayoutView="0" workbookViewId="0" topLeftCell="A1">
      <selection activeCell="A1" sqref="A1"/>
    </sheetView>
  </sheetViews>
  <sheetFormatPr defaultColWidth="11.421875" defaultRowHeight="12.75"/>
  <cols>
    <col min="1" max="1" width="2.140625" style="0" customWidth="1"/>
    <col min="2" max="2" width="24.00390625" style="0" customWidth="1"/>
    <col min="3" max="3" width="4.140625" style="0" customWidth="1"/>
    <col min="4" max="4" width="20.57421875" style="0" customWidth="1"/>
    <col min="5" max="5" width="21.140625" style="0" customWidth="1"/>
    <col min="6" max="6" width="3.7109375" style="0" customWidth="1"/>
    <col min="7" max="7" width="24.7109375" style="0" customWidth="1"/>
    <col min="8" max="8" width="3.00390625" style="0" customWidth="1"/>
    <col min="12" max="12" width="2.421875" style="0" customWidth="1"/>
    <col min="14" max="14" width="2.57421875" style="0" customWidth="1"/>
    <col min="16" max="16" width="2.140625" style="0" customWidth="1"/>
    <col min="18" max="18" width="2.140625" style="0" customWidth="1"/>
  </cols>
  <sheetData>
    <row r="1" spans="1:45" ht="12.75">
      <c r="A1" s="26"/>
      <c r="B1" s="26"/>
      <c r="C1" s="26"/>
      <c r="D1" s="26"/>
      <c r="E1" s="26"/>
      <c r="F1" s="26"/>
      <c r="G1" s="26"/>
      <c r="H1" s="26"/>
      <c r="AS1">
        <v>1</v>
      </c>
    </row>
    <row r="2" spans="1:8" ht="23.25" customHeight="1">
      <c r="A2" s="26"/>
      <c r="B2" s="105" t="str">
        <f>IF($G$2=1,"Request for Deviation Approval",IF($G$2=2,"Antrag auf Abweicherlaubnis",IF($G$2=3,"Wniosek o dopuszczenie warunkowe",IF($G$2=4,"特采批准申请",""))))</f>
        <v>Request for Deviation Approval</v>
      </c>
      <c r="C2" s="105"/>
      <c r="D2" s="105"/>
      <c r="E2" s="27"/>
      <c r="F2" s="27"/>
      <c r="G2" s="87">
        <v>1</v>
      </c>
      <c r="H2" s="26"/>
    </row>
    <row r="3" spans="1:8" ht="12.75" customHeight="1">
      <c r="A3" s="26"/>
      <c r="B3" s="105"/>
      <c r="C3" s="105"/>
      <c r="D3" s="105"/>
      <c r="E3" s="27"/>
      <c r="F3" s="27"/>
      <c r="G3" s="27">
        <v>0</v>
      </c>
      <c r="H3" s="26"/>
    </row>
    <row r="4" spans="1:8" ht="12.75" customHeight="1">
      <c r="A4" s="26"/>
      <c r="B4" s="105"/>
      <c r="C4" s="105"/>
      <c r="D4" s="105"/>
      <c r="E4" s="27"/>
      <c r="F4" s="27"/>
      <c r="G4" s="27"/>
      <c r="H4" s="26"/>
    </row>
    <row r="5" spans="1:8" ht="6" customHeight="1" thickBot="1">
      <c r="A5" s="26"/>
      <c r="B5" s="26"/>
      <c r="C5" s="26"/>
      <c r="D5" s="28"/>
      <c r="E5" s="28"/>
      <c r="F5" s="28"/>
      <c r="G5" s="28"/>
      <c r="H5" s="26"/>
    </row>
    <row r="6" spans="1:8" ht="15" customHeight="1">
      <c r="A6" s="160"/>
      <c r="B6" s="106" t="str">
        <f>IF($G$2=1,"Supplier code:",IF($G$2=2,"Lieferanten-Nr.:",IF($G$2=3,"Kod dostawcy:",IF($G$2=4,"供应商编码",""))))</f>
        <v>Supplier code:</v>
      </c>
      <c r="C6" s="97"/>
      <c r="D6" s="107"/>
      <c r="E6" s="96" t="str">
        <f>IF($G$2=1,"Company:",IF($G$2=2,"Firma:",IF($G$2=3,"Firma:",IF($G$2=4,"公司名",""))))</f>
        <v>Company:</v>
      </c>
      <c r="F6" s="97"/>
      <c r="G6" s="97"/>
      <c r="H6" s="98"/>
    </row>
    <row r="7" spans="1:10" ht="14.25" customHeight="1">
      <c r="A7" s="160"/>
      <c r="B7" s="99"/>
      <c r="C7" s="100"/>
      <c r="D7" s="101"/>
      <c r="E7" s="127"/>
      <c r="F7" s="100"/>
      <c r="G7" s="100"/>
      <c r="H7" s="128"/>
      <c r="J7" s="78"/>
    </row>
    <row r="8" spans="1:10" ht="12.75" customHeight="1">
      <c r="A8" s="160"/>
      <c r="B8" s="115" t="str">
        <f>IF($G$2=1,"Name:",IF($G$2=2,"Name:",IF($G$2=3,"Imię i Nazwisko:",IF($G$2=4,"名字",""))))</f>
        <v>Name:</v>
      </c>
      <c r="C8" s="116"/>
      <c r="D8" s="29" t="str">
        <f>IF($G$2=1,"Dept.:",IF($G$2=2,"Abteilung:",IF($G$2=3,"Wydział:",IF($G$2=4,"部门",""))))</f>
        <v>Dept.:</v>
      </c>
      <c r="E8" s="29" t="str">
        <f>IF($G$2=1,"E-Mail:",IF($G$2=2,"E-Mail:",IF($G$2=3,"E-Mail:",IF($G$2=4,"邮件",""))))</f>
        <v>E-Mail:</v>
      </c>
      <c r="F8" s="117" t="str">
        <f>IF($G$2=1,"Date:",IF($G$2=2,"Erstelldatum:",IF($G$2=3,"Data:",IF($G$2=4,"日期",""))))</f>
        <v>Date:</v>
      </c>
      <c r="G8" s="118"/>
      <c r="H8" s="119"/>
      <c r="J8" s="80"/>
    </row>
    <row r="9" spans="1:19" ht="16.5" customHeight="1" thickBot="1">
      <c r="A9" s="160"/>
      <c r="B9" s="135"/>
      <c r="C9" s="136"/>
      <c r="D9" s="25"/>
      <c r="E9" s="24"/>
      <c r="F9" s="120"/>
      <c r="G9" s="121"/>
      <c r="H9" s="122"/>
      <c r="J9" s="78"/>
      <c r="K9" s="78"/>
      <c r="L9" s="78"/>
      <c r="M9" s="78"/>
      <c r="N9" s="78"/>
      <c r="O9" s="78"/>
      <c r="P9" s="78"/>
      <c r="Q9" s="78"/>
      <c r="R9" s="78"/>
      <c r="S9" s="79"/>
    </row>
    <row r="10" spans="1:19" ht="12.75">
      <c r="A10" s="161"/>
      <c r="B10" s="108" t="str">
        <f>IF($G$2=1,"Part-name:",IF($G$2=2,"Benennung:",IF($G$2=3,"Nazwa części:",IF($G$2=4,"零件名",""))))</f>
        <v>Part-name:</v>
      </c>
      <c r="C10" s="109"/>
      <c r="D10" s="109"/>
      <c r="E10" s="110" t="str">
        <f>IF($G$2=1,"Signature supplier:",IF($G$2=2,"Unterschrift Lieferant:",IF($G$2=3,"Podpis dostawcy:",IF($G$2=4,"供应商签名",""))))</f>
        <v>Signature supplier:</v>
      </c>
      <c r="F10" s="109"/>
      <c r="G10" s="109"/>
      <c r="H10" s="111"/>
      <c r="J10" s="80"/>
      <c r="K10" s="80"/>
      <c r="L10" s="80"/>
      <c r="M10" s="80"/>
      <c r="N10" s="80"/>
      <c r="O10" s="80"/>
      <c r="P10" s="80"/>
      <c r="Q10" s="80"/>
      <c r="R10" s="80"/>
      <c r="S10" s="79"/>
    </row>
    <row r="11" spans="1:19" ht="18" customHeight="1">
      <c r="A11" s="161"/>
      <c r="B11" s="112"/>
      <c r="C11" s="113"/>
      <c r="D11" s="114"/>
      <c r="E11" s="168"/>
      <c r="F11" s="169"/>
      <c r="G11" s="169"/>
      <c r="H11" s="170"/>
      <c r="J11" s="80"/>
      <c r="K11" s="80"/>
      <c r="L11" s="80"/>
      <c r="M11" s="80"/>
      <c r="N11" s="80"/>
      <c r="O11" s="80"/>
      <c r="P11" s="80"/>
      <c r="Q11" s="80"/>
      <c r="R11" s="80"/>
      <c r="S11" s="79"/>
    </row>
    <row r="12" spans="1:19" ht="12.75" customHeight="1">
      <c r="A12" s="161"/>
      <c r="B12" s="108" t="str">
        <f>IF($G$2=1,"Part N°.:",IF($G$2=2,"Teil-Nummer:",IF($G$2=3,"Nr części:",IF($G$2=4,"图纸规格",""))))</f>
        <v>Part N°.:</v>
      </c>
      <c r="C12" s="109"/>
      <c r="D12" s="109"/>
      <c r="E12" s="171"/>
      <c r="F12" s="172"/>
      <c r="G12" s="172"/>
      <c r="H12" s="173"/>
      <c r="J12" s="80"/>
      <c r="K12" s="80"/>
      <c r="L12" s="80"/>
      <c r="M12" s="80"/>
      <c r="N12" s="80"/>
      <c r="O12" s="80"/>
      <c r="P12" s="80"/>
      <c r="Q12" s="80"/>
      <c r="R12" s="80"/>
      <c r="S12" s="79"/>
    </row>
    <row r="13" spans="1:19" ht="18" customHeight="1">
      <c r="A13" s="161"/>
      <c r="B13" s="112"/>
      <c r="C13" s="113"/>
      <c r="D13" s="114"/>
      <c r="E13" s="102"/>
      <c r="F13" s="103"/>
      <c r="G13" s="103"/>
      <c r="H13" s="104"/>
      <c r="J13" s="80"/>
      <c r="K13" s="80"/>
      <c r="L13" s="80"/>
      <c r="M13" s="80"/>
      <c r="N13" s="80"/>
      <c r="O13" s="80"/>
      <c r="P13" s="80"/>
      <c r="Q13" s="80"/>
      <c r="R13" s="80"/>
      <c r="S13" s="79"/>
    </row>
    <row r="14" spans="1:19" ht="12.75" customHeight="1">
      <c r="A14" s="161"/>
      <c r="B14" s="141" t="str">
        <f>IF($G$2=1,"Revision:",IF($G$2=2,"Änderungsindex:",IF($G$2=3,"Numer rewizji:",IF($G$2=4,"版本号",""))))</f>
        <v>Revision:</v>
      </c>
      <c r="C14" s="142"/>
      <c r="D14" s="143"/>
      <c r="E14" s="94" t="str">
        <f>IF($G$2=1,"WIKA Purchase Order N°.",IF($G$2=2,"WIKA Bestell-Nr.:",IF($G$2=3,"Numer zamówienia WIKA:",IF($G$2=4,"订单号",""))))</f>
        <v>WIKA Purchase Order N°.</v>
      </c>
      <c r="F14" s="94"/>
      <c r="G14" s="94"/>
      <c r="H14" s="95"/>
      <c r="J14" s="80"/>
      <c r="K14" s="80"/>
      <c r="L14" s="80"/>
      <c r="M14" s="80"/>
      <c r="N14" s="80"/>
      <c r="O14" s="80"/>
      <c r="P14" s="80"/>
      <c r="Q14" s="80"/>
      <c r="R14" s="80"/>
      <c r="S14" s="79"/>
    </row>
    <row r="15" spans="1:8" ht="18" customHeight="1">
      <c r="A15" s="161"/>
      <c r="B15" s="112"/>
      <c r="C15" s="113"/>
      <c r="D15" s="114"/>
      <c r="E15" s="144"/>
      <c r="F15" s="113"/>
      <c r="G15" s="113"/>
      <c r="H15" s="145"/>
    </row>
    <row r="16" spans="1:8" ht="24.75" customHeight="1">
      <c r="A16" s="161"/>
      <c r="B16" s="182" t="str">
        <f>IF($G$2=1,"Quantity of affected Parts:",IF($G$2=2,"Stückzahl der abweichenden Teile:",IF($G$2=3,"Ilość wadliwych części:",IF($G$2=4,"特采数量",""))))</f>
        <v>Quantity of affected Parts:</v>
      </c>
      <c r="C16" s="175"/>
      <c r="D16" s="175"/>
      <c r="E16" s="174" t="str">
        <f>IF($G$2=1,"Failure description: ",IF($G$2=2,"Fehlerbeschreibung:",IF($G$2=3,"Opis niezgodności:",IF($G$2=4,"不良描述",""))))</f>
        <v>Failure description: </v>
      </c>
      <c r="F16" s="175"/>
      <c r="G16" s="175"/>
      <c r="H16" s="176"/>
    </row>
    <row r="17" spans="1:8" ht="12.75">
      <c r="A17" s="161"/>
      <c r="B17" s="183"/>
      <c r="C17" s="130"/>
      <c r="D17" s="184"/>
      <c r="E17" s="129"/>
      <c r="F17" s="130"/>
      <c r="G17" s="130"/>
      <c r="H17" s="131"/>
    </row>
    <row r="18" spans="1:8" ht="13.5" thickBot="1">
      <c r="A18" s="161"/>
      <c r="B18" s="185"/>
      <c r="C18" s="133"/>
      <c r="D18" s="186"/>
      <c r="E18" s="132"/>
      <c r="F18" s="133"/>
      <c r="G18" s="133"/>
      <c r="H18" s="134"/>
    </row>
    <row r="19" spans="1:8" ht="12.75" customHeight="1" thickTop="1">
      <c r="A19" s="161"/>
      <c r="B19" s="108" t="str">
        <f>IF($G$2=1,"Root cause: ",IF($G$2=2,"Fehlergrund:",IF($G$2=3,"Przyczyna źródłowa:",IF($G$2=4,"根本原因",""))))</f>
        <v>Root cause: </v>
      </c>
      <c r="C19" s="109"/>
      <c r="D19" s="109"/>
      <c r="E19" s="109"/>
      <c r="F19" s="109"/>
      <c r="G19" s="109"/>
      <c r="H19" s="111"/>
    </row>
    <row r="20" spans="1:8" ht="12.75" customHeight="1">
      <c r="A20" s="161"/>
      <c r="B20" s="137"/>
      <c r="C20" s="125"/>
      <c r="D20" s="125"/>
      <c r="E20" s="125"/>
      <c r="F20" s="125"/>
      <c r="G20" s="125"/>
      <c r="H20" s="126"/>
    </row>
    <row r="21" spans="1:8" ht="12.75" customHeight="1">
      <c r="A21" s="161"/>
      <c r="B21" s="137"/>
      <c r="C21" s="125"/>
      <c r="D21" s="125"/>
      <c r="E21" s="125"/>
      <c r="F21" s="125"/>
      <c r="G21" s="125"/>
      <c r="H21" s="126"/>
    </row>
    <row r="22" spans="1:8" ht="12.75">
      <c r="A22" s="161"/>
      <c r="B22" s="138"/>
      <c r="C22" s="139"/>
      <c r="D22" s="139"/>
      <c r="E22" s="139"/>
      <c r="F22" s="139"/>
      <c r="G22" s="139"/>
      <c r="H22" s="140"/>
    </row>
    <row r="23" spans="1:8" ht="12.75" customHeight="1">
      <c r="A23" s="161"/>
      <c r="B23" s="108" t="str">
        <f>IF($G$2=1,"Containment Action(s): ",IF($G$2=2,"Sofortmaßnahme(n):",IF($G$2=3,"Działania korekcyjne (natychmiastowe):",IF($G$2=4,"围堵措施",""))))</f>
        <v>Containment Action(s): </v>
      </c>
      <c r="C23" s="109"/>
      <c r="D23" s="109"/>
      <c r="E23" s="109"/>
      <c r="F23" s="109"/>
      <c r="G23" s="109"/>
      <c r="H23" s="111"/>
    </row>
    <row r="24" spans="1:8" ht="12.75" customHeight="1">
      <c r="A24" s="161"/>
      <c r="B24" s="137"/>
      <c r="C24" s="125"/>
      <c r="D24" s="125"/>
      <c r="E24" s="125"/>
      <c r="F24" s="125"/>
      <c r="G24" s="125"/>
      <c r="H24" s="126"/>
    </row>
    <row r="25" spans="1:8" ht="12.75" customHeight="1">
      <c r="A25" s="161"/>
      <c r="B25" s="137"/>
      <c r="C25" s="125"/>
      <c r="D25" s="125"/>
      <c r="E25" s="125"/>
      <c r="F25" s="125"/>
      <c r="G25" s="125"/>
      <c r="H25" s="126"/>
    </row>
    <row r="26" spans="1:8" ht="12.75" customHeight="1">
      <c r="A26" s="161"/>
      <c r="B26" s="137"/>
      <c r="C26" s="125"/>
      <c r="D26" s="125"/>
      <c r="E26" s="125"/>
      <c r="F26" s="125"/>
      <c r="G26" s="125"/>
      <c r="H26" s="126"/>
    </row>
    <row r="27" spans="1:8" ht="12.75">
      <c r="A27" s="161"/>
      <c r="B27" s="137"/>
      <c r="C27" s="125"/>
      <c r="D27" s="125"/>
      <c r="E27" s="125"/>
      <c r="F27" s="125"/>
      <c r="G27" s="125"/>
      <c r="H27" s="126"/>
    </row>
    <row r="28" spans="1:8" ht="12.75" customHeight="1">
      <c r="A28" s="161"/>
      <c r="B28" s="108" t="str">
        <f>IF($G$2=1,"Due date: ",IF($G$2=2,"Termin:",IF($G$2=3,"Termin realizacji:",IF($G$2=4,"日期",""))))</f>
        <v>Due date: </v>
      </c>
      <c r="C28" s="109"/>
      <c r="D28" s="109"/>
      <c r="E28" s="109"/>
      <c r="F28" s="109"/>
      <c r="G28" s="109"/>
      <c r="H28" s="111"/>
    </row>
    <row r="29" spans="1:8" ht="12.75" customHeight="1">
      <c r="A29" s="161"/>
      <c r="B29" s="123"/>
      <c r="C29" s="124"/>
      <c r="D29" s="125"/>
      <c r="E29" s="125"/>
      <c r="F29" s="125"/>
      <c r="G29" s="125"/>
      <c r="H29" s="126"/>
    </row>
    <row r="30" spans="1:8" ht="12.75" customHeight="1">
      <c r="A30" s="161"/>
      <c r="B30" s="108" t="str">
        <f>IF($G$2=1,"Responsible Person: ",IF($G$2=2,"Verantwortlich:",IF($G$2=3,"Osoba odpowiedzialna:",IF($G$2=4,"责任人",""))))</f>
        <v>Responsible Person: </v>
      </c>
      <c r="C30" s="109"/>
      <c r="D30" s="109"/>
      <c r="E30" s="109"/>
      <c r="F30" s="109"/>
      <c r="G30" s="109"/>
      <c r="H30" s="111"/>
    </row>
    <row r="31" spans="1:8" ht="12.75" customHeight="1">
      <c r="A31" s="161"/>
      <c r="B31" s="157"/>
      <c r="C31" s="158"/>
      <c r="D31" s="158"/>
      <c r="E31" s="158"/>
      <c r="F31" s="158"/>
      <c r="G31" s="158"/>
      <c r="H31" s="159"/>
    </row>
    <row r="32" spans="1:8" ht="12.75">
      <c r="A32" s="161"/>
      <c r="B32" s="108" t="str">
        <f>IF($G$2=1,"Permanent Corrective Action(s): ",IF($G$2=2,"Dauerhafte Abstellmaßnahme(n):",IF($G$2=3,"Działania korygujące (długoterminowe):",IF($G$2=4,"永久纠正措施",""))))</f>
        <v>Permanent Corrective Action(s): </v>
      </c>
      <c r="C32" s="109"/>
      <c r="D32" s="109"/>
      <c r="E32" s="109"/>
      <c r="F32" s="109"/>
      <c r="G32" s="109"/>
      <c r="H32" s="111"/>
    </row>
    <row r="33" spans="1:8" ht="12.75" customHeight="1">
      <c r="A33" s="161"/>
      <c r="B33" s="137"/>
      <c r="C33" s="125"/>
      <c r="D33" s="125"/>
      <c r="E33" s="125"/>
      <c r="F33" s="125"/>
      <c r="G33" s="125"/>
      <c r="H33" s="126"/>
    </row>
    <row r="34" spans="1:8" ht="12.75" customHeight="1">
      <c r="A34" s="161"/>
      <c r="B34" s="137"/>
      <c r="C34" s="125"/>
      <c r="D34" s="125"/>
      <c r="E34" s="125"/>
      <c r="F34" s="125"/>
      <c r="G34" s="125"/>
      <c r="H34" s="126"/>
    </row>
    <row r="35" spans="1:8" ht="12.75" customHeight="1">
      <c r="A35" s="161"/>
      <c r="B35" s="137"/>
      <c r="C35" s="125"/>
      <c r="D35" s="125"/>
      <c r="E35" s="125"/>
      <c r="F35" s="125"/>
      <c r="G35" s="125"/>
      <c r="H35" s="126"/>
    </row>
    <row r="36" spans="1:8" ht="12.75">
      <c r="A36" s="161"/>
      <c r="B36" s="137"/>
      <c r="C36" s="125"/>
      <c r="D36" s="125"/>
      <c r="E36" s="125"/>
      <c r="F36" s="125"/>
      <c r="G36" s="125"/>
      <c r="H36" s="126"/>
    </row>
    <row r="37" spans="1:8" ht="12.75" customHeight="1">
      <c r="A37" s="161"/>
      <c r="B37" s="108" t="str">
        <f>IF($G$2=1,"Due date: ",IF($G$2=2,"Termin:",IF($G$2=3,"Termin realizacji:",IF($G$2=4,"日期",""))))</f>
        <v>Due date: </v>
      </c>
      <c r="C37" s="109"/>
      <c r="D37" s="109"/>
      <c r="E37" s="109"/>
      <c r="F37" s="109"/>
      <c r="G37" s="109"/>
      <c r="H37" s="111"/>
    </row>
    <row r="38" spans="1:8" ht="12.75" customHeight="1">
      <c r="A38" s="161"/>
      <c r="B38" s="123"/>
      <c r="C38" s="124"/>
      <c r="D38" s="125"/>
      <c r="E38" s="125"/>
      <c r="F38" s="125"/>
      <c r="G38" s="125"/>
      <c r="H38" s="126"/>
    </row>
    <row r="39" spans="1:8" ht="12.75" customHeight="1">
      <c r="A39" s="161"/>
      <c r="B39" s="108" t="str">
        <f>IF($G$2=1,"Responsible Person: ",IF($G$2=2,"Verantwortlich:",IF($G$2=3,"Osoba odpowiedzialna:",IF($G$2=4,"责任人",""))))</f>
        <v>Responsible Person: </v>
      </c>
      <c r="C39" s="109"/>
      <c r="D39" s="109"/>
      <c r="E39" s="109"/>
      <c r="F39" s="109"/>
      <c r="G39" s="109"/>
      <c r="H39" s="111"/>
    </row>
    <row r="40" spans="1:8" ht="12.75" customHeight="1" thickBot="1">
      <c r="A40" s="162"/>
      <c r="B40" s="151"/>
      <c r="C40" s="152"/>
      <c r="D40" s="152"/>
      <c r="E40" s="152"/>
      <c r="F40" s="152"/>
      <c r="G40" s="152"/>
      <c r="H40" s="153"/>
    </row>
    <row r="41" spans="1:8" ht="3.75" customHeight="1" thickTop="1">
      <c r="A41" s="163" t="str">
        <f>IF($G$2=1,"Filled in by WIKA",IF($G$2=2,"Wird von WIKA ausgefüllt",IF($G$2=3,"Wypełniione przez WIKA",IF($G$2=4,"chin","XXX"))))</f>
        <v>Filled in by WIKA</v>
      </c>
      <c r="B41" s="30"/>
      <c r="C41" s="31"/>
      <c r="D41" s="31"/>
      <c r="E41" s="31"/>
      <c r="F41" s="31"/>
      <c r="G41" s="31"/>
      <c r="H41" s="32"/>
    </row>
    <row r="42" spans="1:8" ht="15.75" customHeight="1">
      <c r="A42" s="163"/>
      <c r="B42" s="33" t="str">
        <f>IF($G$2=1,"WIKA Decision ",IF($G$2=2,"Entscheidung WIKA",IF($G$2=3,"Decyzja WIKA",IF($G$2=4,"WIKA Decision","XXX"))))</f>
        <v>WIKA Decision </v>
      </c>
      <c r="C42" s="34"/>
      <c r="D42" s="35"/>
      <c r="E42" s="35"/>
      <c r="F42" s="35"/>
      <c r="G42" s="35"/>
      <c r="H42" s="36"/>
    </row>
    <row r="43" spans="1:8" ht="9" customHeight="1">
      <c r="A43" s="163"/>
      <c r="B43" s="37"/>
      <c r="C43" s="38"/>
      <c r="D43" s="35"/>
      <c r="E43" s="35"/>
      <c r="F43" s="35"/>
      <c r="G43" s="35"/>
      <c r="H43" s="36"/>
    </row>
    <row r="44" spans="1:8" ht="15">
      <c r="A44" s="163"/>
      <c r="B44" s="81" t="str">
        <f>IF($G$2=1,"approved ",IF($G$2=2,"genehmigt",IF($G$2=3,"zatwierdzone",IF($G$2=4,"approved","XXX"))))</f>
        <v>approved </v>
      </c>
      <c r="C44" s="5"/>
      <c r="D44" s="35"/>
      <c r="E44" s="39" t="str">
        <f>IF($G$2=1,"rejected ",IF($G$2=2,"abgelehnt",IF($G$2=3,"odrzucone",IF($G$2=4,"rejected","XXX"))))</f>
        <v>rejected </v>
      </c>
      <c r="F44" s="5"/>
      <c r="G44" s="40"/>
      <c r="H44" s="36"/>
    </row>
    <row r="45" spans="1:8" ht="6" customHeight="1">
      <c r="A45" s="163"/>
      <c r="B45" s="41"/>
      <c r="C45" s="40"/>
      <c r="D45" s="35"/>
      <c r="E45" s="42"/>
      <c r="F45" s="40"/>
      <c r="G45" s="40"/>
      <c r="H45" s="36"/>
    </row>
    <row r="46" spans="1:8" ht="15" customHeight="1">
      <c r="A46" s="163"/>
      <c r="B46" s="154" t="str">
        <f>IF($G$2=1,"We do explicitly reserve the right to take further steps due to production problems, customer complaints and similar. ",IF($G$2=2,"Weitere Maßnahmen aufgrund von Fertigungsproblemen, Kundenreklamationen und dgl. behalten wir uns ausdrücklich vor.",IF($G$2=3,"Wyraźnie zastrzegamy sobie prawo do podjęcia dalszych kroków w związku z problemami produkcyjnymi, reklamacjami klientów i podobnymi.",IF($G$2=4,"We do explicitly reserve the right to take further steps due to production problems, customer complaints and similar.","XXX"))))</f>
        <v>We do explicitly reserve the right to take further steps due to production problems, customer complaints and similar. </v>
      </c>
      <c r="C46" s="155"/>
      <c r="D46" s="155"/>
      <c r="E46" s="155"/>
      <c r="F46" s="155"/>
      <c r="G46" s="155"/>
      <c r="H46" s="156"/>
    </row>
    <row r="47" spans="1:8" ht="6" customHeight="1">
      <c r="A47" s="163"/>
      <c r="B47" s="41"/>
      <c r="C47" s="40"/>
      <c r="D47" s="35"/>
      <c r="E47" s="42"/>
      <c r="F47" s="40"/>
      <c r="G47" s="40"/>
      <c r="H47" s="36"/>
    </row>
    <row r="48" spans="1:8" ht="15.75" customHeight="1">
      <c r="A48" s="163"/>
      <c r="B48" s="146" t="str">
        <f>IF($G$2=1,"period of acceptance or quantity accepted",IF($G$2=2,"Freigabedauer o. freigegebene Stück",IF($G$2=3,"okres akceptacji lub ilość zaakceptowana",IF($G$2=4,"period of acceptance or quantity accepted","XXX"))))</f>
        <v>period of acceptance or quantity accepted</v>
      </c>
      <c r="C48" s="147"/>
      <c r="D48" s="147"/>
      <c r="E48" s="147"/>
      <c r="F48" s="149"/>
      <c r="G48" s="150"/>
      <c r="H48" s="43"/>
    </row>
    <row r="49" spans="1:8" ht="6" customHeight="1">
      <c r="A49" s="163"/>
      <c r="B49" s="44"/>
      <c r="C49" s="45"/>
      <c r="D49" s="45"/>
      <c r="E49" s="45"/>
      <c r="F49" s="46"/>
      <c r="G49" s="46"/>
      <c r="H49" s="47"/>
    </row>
    <row r="50" spans="1:8" ht="15.75" customHeight="1">
      <c r="A50" s="163"/>
      <c r="B50" s="146" t="str">
        <f>IF($G$2=1,"ISIR necessary:",IF($G$2=2,"EMPB erforderlich",IF($G$2=3,"Wymagany proces ISIR",IF($G$2=4,"ISIR necessary:","XXX"))))</f>
        <v>ISIR necessary:</v>
      </c>
      <c r="C50" s="147"/>
      <c r="D50" s="147"/>
      <c r="E50" s="148"/>
      <c r="F50" s="5"/>
      <c r="G50" s="48"/>
      <c r="H50" s="36"/>
    </row>
    <row r="51" spans="1:8" ht="6" customHeight="1">
      <c r="A51" s="163"/>
      <c r="B51" s="37"/>
      <c r="C51" s="38"/>
      <c r="D51" s="35"/>
      <c r="E51" s="35"/>
      <c r="F51" s="35"/>
      <c r="G51" s="35"/>
      <c r="H51" s="36"/>
    </row>
    <row r="52" spans="1:8" ht="18.75" customHeight="1">
      <c r="A52" s="163"/>
      <c r="B52" s="76" t="str">
        <f>IF($G$2=1,"Dept.:",IF($G$2=2,"Abteilung:",IF($G$2=3,"Wydział:",IF($G$2=4,"Dept.:","XXX"))))</f>
        <v>Dept.:</v>
      </c>
      <c r="C52" s="177"/>
      <c r="D52" s="177"/>
      <c r="E52" s="77" t="str">
        <f>IF($G$2=1,"Responsible:",IF($G$2=2,"Verantwortlich:",IF($G$2=3,"Odpowiedzialny:",IF($G$2=4,"Responsible:","XXX"))))</f>
        <v>Responsible:</v>
      </c>
      <c r="F52" s="177"/>
      <c r="G52" s="177"/>
      <c r="H52" s="47"/>
    </row>
    <row r="53" spans="1:8" ht="12.75">
      <c r="A53" s="163"/>
      <c r="B53" s="37"/>
      <c r="C53" s="38"/>
      <c r="D53" s="35"/>
      <c r="E53" s="35"/>
      <c r="F53" s="35"/>
      <c r="G53" s="35"/>
      <c r="H53" s="36"/>
    </row>
    <row r="54" spans="1:8" ht="12.75">
      <c r="A54" s="163"/>
      <c r="B54" s="37"/>
      <c r="C54" s="38"/>
      <c r="D54" s="35"/>
      <c r="E54" s="38"/>
      <c r="F54" s="35"/>
      <c r="G54" s="35"/>
      <c r="H54" s="36"/>
    </row>
    <row r="55" spans="1:8" ht="12.75">
      <c r="A55" s="163"/>
      <c r="B55" s="49"/>
      <c r="C55" s="187"/>
      <c r="D55" s="187"/>
      <c r="E55" s="50"/>
      <c r="F55" s="188"/>
      <c r="G55" s="188"/>
      <c r="H55" s="36"/>
    </row>
    <row r="56" spans="1:8" ht="12.75">
      <c r="A56" s="163"/>
      <c r="B56" s="51"/>
      <c r="C56" s="178" t="str">
        <f>IF($G$2=1,"Signature",IF($G$2=2,"Unterschrift",IF($G$2=3,"Podpis:",IF($G$2=4,"Signature","XXX"))))</f>
        <v>Signature</v>
      </c>
      <c r="D56" s="178"/>
      <c r="E56" s="52"/>
      <c r="F56" s="178" t="str">
        <f>IF($G$2=1,"Date:",IF($G$2=2,"Erstelldatum:",IF($G$2=3,"Data:",IF($G$2=4,"Date:","XXX"))))</f>
        <v>Date:</v>
      </c>
      <c r="G56" s="178"/>
      <c r="H56" s="36"/>
    </row>
    <row r="57" spans="1:8" ht="12.75">
      <c r="A57" s="163"/>
      <c r="B57" s="53"/>
      <c r="C57" s="52"/>
      <c r="D57" s="35"/>
      <c r="E57" s="52"/>
      <c r="F57" s="52"/>
      <c r="G57" s="52"/>
      <c r="H57" s="36"/>
    </row>
    <row r="58" spans="1:8" ht="12" customHeight="1">
      <c r="A58" s="163"/>
      <c r="B58" s="165" t="str">
        <f>IF($G$2=1,"Valid without a signature when generated by EDP system.",IF($G$2=2,"Bei EDV Erstellung ohne Unterschrift gültig",IF($G$2=3,"Ważne bez podpisu gdy zostało wygenerowane przez system EDP",IF($G$2=4,"Valid without a signature when generated by EDP system.","XXX"))))</f>
        <v>Valid without a signature when generated by EDP system.</v>
      </c>
      <c r="C58" s="166"/>
      <c r="D58" s="166"/>
      <c r="E58" s="166"/>
      <c r="F58" s="166"/>
      <c r="G58" s="166"/>
      <c r="H58" s="167"/>
    </row>
    <row r="59" spans="1:8" ht="21.75" customHeight="1" thickBot="1">
      <c r="A59" s="164"/>
      <c r="B59" s="179" t="str">
        <f>IF($G$2=1,"This form has to be attached to the goods.",IF($G$2=2,"Kennzeichung am Gebinde mit diesem Formular",IF($G$2=3,"Formularz ten musi być dołączony do towaru.",IF($G$2=4,"This form has to be attached to the goods.","XXX"))))</f>
        <v>This form has to be attached to the goods.</v>
      </c>
      <c r="C59" s="180"/>
      <c r="D59" s="180"/>
      <c r="E59" s="180"/>
      <c r="F59" s="180"/>
      <c r="G59" s="180"/>
      <c r="H59" s="181"/>
    </row>
    <row r="60" spans="1:8" ht="12.75">
      <c r="A60" s="26"/>
      <c r="B60" s="54" t="str">
        <f>IF($G$2=1,"WIKA Distribution: Lead Buyer, Supplier Lead Engineer, WEP, QM, Logistics",IF($G$2=2,"WIKA Verteiler: Lead Buyer, Supplier Lead Engineer, WEP, QM, Logistics",IF($G$2=3,"WIKA Distribution: Lead Buyer, Supplier Lead Engineer, WEP, QM, Logistics",IF($G$2=4,"WIKA Distribution: Lead Buyer, Supplier Lead Engineer, WEP, QM, Logistics","XXX"))))</f>
        <v>WIKA Distribution: Lead Buyer, Supplier Lead Engineer, WEP, QM, Logistics</v>
      </c>
      <c r="C60" s="54"/>
      <c r="D60" s="26"/>
      <c r="E60" s="26"/>
      <c r="F60" s="26"/>
      <c r="G60" s="26"/>
      <c r="H60" s="26"/>
    </row>
    <row r="61" spans="1:8" ht="12.75">
      <c r="A61" s="26"/>
      <c r="B61" s="26"/>
      <c r="C61" s="26"/>
      <c r="D61" s="26"/>
      <c r="E61" s="26"/>
      <c r="F61" s="26"/>
      <c r="G61" s="26"/>
      <c r="H61" s="26"/>
    </row>
  </sheetData>
  <sheetProtection/>
  <mergeCells count="52">
    <mergeCell ref="C55:D55"/>
    <mergeCell ref="F55:G55"/>
    <mergeCell ref="F52:G52"/>
    <mergeCell ref="C52:D52"/>
    <mergeCell ref="F56:G56"/>
    <mergeCell ref="B15:D15"/>
    <mergeCell ref="B59:H59"/>
    <mergeCell ref="B23:H23"/>
    <mergeCell ref="B28:H28"/>
    <mergeCell ref="B16:D16"/>
    <mergeCell ref="C56:D56"/>
    <mergeCell ref="B17:D18"/>
    <mergeCell ref="B32:H32"/>
    <mergeCell ref="B31:H31"/>
    <mergeCell ref="A6:A40"/>
    <mergeCell ref="A41:A59"/>
    <mergeCell ref="B58:H58"/>
    <mergeCell ref="B37:H37"/>
    <mergeCell ref="B38:H38"/>
    <mergeCell ref="B39:H39"/>
    <mergeCell ref="E11:H12"/>
    <mergeCell ref="E16:H16"/>
    <mergeCell ref="B24:H27"/>
    <mergeCell ref="B14:D14"/>
    <mergeCell ref="E15:H15"/>
    <mergeCell ref="B50:E50"/>
    <mergeCell ref="B30:H30"/>
    <mergeCell ref="B33:H36"/>
    <mergeCell ref="F48:G48"/>
    <mergeCell ref="B48:E48"/>
    <mergeCell ref="B40:H40"/>
    <mergeCell ref="B46:H46"/>
    <mergeCell ref="B11:D11"/>
    <mergeCell ref="F8:H8"/>
    <mergeCell ref="F9:H9"/>
    <mergeCell ref="B29:H29"/>
    <mergeCell ref="E7:H7"/>
    <mergeCell ref="E17:H18"/>
    <mergeCell ref="B19:H19"/>
    <mergeCell ref="B9:C9"/>
    <mergeCell ref="B12:D12"/>
    <mergeCell ref="B20:H22"/>
    <mergeCell ref="E14:H14"/>
    <mergeCell ref="E6:H6"/>
    <mergeCell ref="B7:D7"/>
    <mergeCell ref="E13:H13"/>
    <mergeCell ref="B2:D4"/>
    <mergeCell ref="B6:D6"/>
    <mergeCell ref="B10:D10"/>
    <mergeCell ref="E10:H10"/>
    <mergeCell ref="B13:D13"/>
    <mergeCell ref="B8:C8"/>
  </mergeCells>
  <conditionalFormatting sqref="B44">
    <cfRule type="expression" priority="3" dxfId="6" stopIfTrue="1">
      <formula>NOT($C$44="")</formula>
    </cfRule>
  </conditionalFormatting>
  <conditionalFormatting sqref="E44">
    <cfRule type="expression" priority="4" dxfId="7" stopIfTrue="1">
      <formula>NOT($F$44="")</formula>
    </cfRule>
  </conditionalFormatting>
  <conditionalFormatting sqref="F48:G48">
    <cfRule type="expression" priority="5" dxfId="8" stopIfTrue="1">
      <formula>NOT($C$44="")</formula>
    </cfRule>
  </conditionalFormatting>
  <printOptions horizontalCentered="1"/>
  <pageMargins left="0.3937007874015748" right="0.1968503937007874" top="0.3937007874015748" bottom="0.3937007874015748" header="0.5118110236220472" footer="0.5118110236220472"/>
  <pageSetup fitToHeight="1" fitToWidth="1" horizontalDpi="600" verticalDpi="600" orientation="portrait" paperSize="9" scale="96" r:id="rId3"/>
  <headerFooter alignWithMargins="0">
    <oddFooter>&amp;L&amp;6File: &amp;"Arial,Kursiv"&amp;F.xls</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2060"/>
  </sheetPr>
  <dimension ref="B2:AD60"/>
  <sheetViews>
    <sheetView view="pageBreakPreview" zoomScaleSheetLayoutView="100" zoomScalePageLayoutView="0" workbookViewId="0" topLeftCell="A1">
      <selection activeCell="A1" sqref="A1"/>
    </sheetView>
  </sheetViews>
  <sheetFormatPr defaultColWidth="11.421875" defaultRowHeight="12.75"/>
  <cols>
    <col min="1" max="1" width="2.140625" style="0" customWidth="1"/>
    <col min="2" max="2" width="17.8515625" style="0" customWidth="1"/>
    <col min="3" max="3" width="3.00390625" style="0" customWidth="1"/>
    <col min="6" max="6" width="7.140625" style="0" customWidth="1"/>
    <col min="7" max="7" width="10.28125" style="0" customWidth="1"/>
    <col min="9" max="9" width="0.85546875" style="1" customWidth="1"/>
    <col min="10" max="10" width="3.00390625" style="0" customWidth="1"/>
    <col min="13" max="13" width="46.00390625" style="0" customWidth="1"/>
    <col min="18" max="18" width="2.421875" style="0" customWidth="1"/>
    <col min="20" max="20" width="2.421875" style="0" customWidth="1"/>
    <col min="22" max="22" width="2.421875" style="0" customWidth="1"/>
    <col min="24" max="24" width="2.421875" style="0" customWidth="1"/>
    <col min="26" max="26" width="2.28125" style="0" customWidth="1"/>
  </cols>
  <sheetData>
    <row r="1" ht="12.75"/>
    <row r="2" spans="2:12" ht="17.25" customHeight="1">
      <c r="B2" s="198" t="str">
        <f>IF('Deviation Request'!$G$2=1,"Internal Decision Matrix",IF('Deviation Request'!$G$2=2,"interne Entscheidungsübersicht",IF('Deviation Request'!$G$2=3,"Wewnętrzna Matryca Decyzyjna",IF('Deviation Request'!$G$2=4,"Internal Decision Matrix","XXX"))))</f>
        <v>Internal Decision Matrix</v>
      </c>
      <c r="C2" s="198"/>
      <c r="D2" s="198"/>
      <c r="E2" s="198"/>
      <c r="F2" s="198"/>
      <c r="G2" s="198"/>
      <c r="H2" s="82"/>
      <c r="I2" s="35"/>
      <c r="J2" s="26"/>
      <c r="K2" s="26"/>
      <c r="L2" s="26"/>
    </row>
    <row r="3" spans="2:12" ht="17.25" customHeight="1">
      <c r="B3" s="198"/>
      <c r="C3" s="198"/>
      <c r="D3" s="198"/>
      <c r="E3" s="198"/>
      <c r="F3" s="198"/>
      <c r="G3" s="198"/>
      <c r="H3" s="82"/>
      <c r="I3" s="35"/>
      <c r="J3" s="26"/>
      <c r="K3" s="26"/>
      <c r="L3" s="26"/>
    </row>
    <row r="4" spans="2:12" ht="17.25" customHeight="1">
      <c r="B4" s="198"/>
      <c r="C4" s="198"/>
      <c r="D4" s="198"/>
      <c r="E4" s="198"/>
      <c r="F4" s="198"/>
      <c r="G4" s="198"/>
      <c r="H4" s="82"/>
      <c r="I4" s="35"/>
      <c r="J4" s="26"/>
      <c r="K4" s="26"/>
      <c r="L4" s="26"/>
    </row>
    <row r="5" spans="2:12" ht="12.75">
      <c r="B5" s="26"/>
      <c r="C5" s="26"/>
      <c r="D5" s="26"/>
      <c r="E5" s="26"/>
      <c r="F5" s="26"/>
      <c r="G5" s="26"/>
      <c r="H5" s="26"/>
      <c r="I5" s="35"/>
      <c r="J5" s="26"/>
      <c r="K5" s="26"/>
      <c r="L5" s="26"/>
    </row>
    <row r="6" spans="2:12" ht="12.75">
      <c r="B6" s="56" t="str">
        <f>'Deviation Request'!E6</f>
        <v>Company:</v>
      </c>
      <c r="C6" s="56"/>
      <c r="D6" s="199">
        <f>IF('Deviation Request'!E7="","",'Deviation Request'!E7)</f>
      </c>
      <c r="E6" s="199"/>
      <c r="F6" s="199"/>
      <c r="G6" s="199"/>
      <c r="H6" s="199"/>
      <c r="I6" s="199"/>
      <c r="J6" s="26"/>
      <c r="K6" s="26"/>
      <c r="L6" s="26"/>
    </row>
    <row r="7" spans="2:12" ht="12.75">
      <c r="B7" s="26"/>
      <c r="C7" s="26"/>
      <c r="D7" s="26"/>
      <c r="E7" s="26"/>
      <c r="F7" s="26"/>
      <c r="G7" s="26"/>
      <c r="H7" s="26"/>
      <c r="I7" s="35"/>
      <c r="J7" s="26"/>
      <c r="K7" s="26"/>
      <c r="L7" s="26"/>
    </row>
    <row r="8" spans="2:12" ht="12.75">
      <c r="B8" s="56" t="str">
        <f>'Deviation Request'!B12</f>
        <v>Part N°.:</v>
      </c>
      <c r="C8" s="56"/>
      <c r="D8" s="202">
        <f>IF('Deviation Request'!B13="","",'Deviation Request'!B13)</f>
      </c>
      <c r="E8" s="202"/>
      <c r="F8" s="202"/>
      <c r="G8" s="202"/>
      <c r="H8" s="202"/>
      <c r="I8" s="202"/>
      <c r="L8" s="26"/>
    </row>
    <row r="10" spans="2:12" ht="12.75">
      <c r="B10" s="56" t="str">
        <f>'Deviation Request'!E16</f>
        <v>Failure description: </v>
      </c>
      <c r="C10" s="56"/>
      <c r="D10" s="202">
        <f>IF('Deviation Request'!E17="","",'Deviation Request'!E17)</f>
      </c>
      <c r="E10" s="202"/>
      <c r="F10" s="202"/>
      <c r="G10" s="202"/>
      <c r="H10" s="202"/>
      <c r="I10" s="202"/>
      <c r="L10" s="26"/>
    </row>
    <row r="11" spans="5:12" ht="12.75">
      <c r="E11" s="1"/>
      <c r="L11" s="26"/>
    </row>
    <row r="12" spans="2:12" ht="12.75">
      <c r="B12" s="56" t="str">
        <f>'Deviation Request'!Text6</f>
        <v>Date:</v>
      </c>
      <c r="D12" s="203">
        <f>IF('Deviation Request'!F9="","",'Deviation Request'!F9)</f>
      </c>
      <c r="E12" s="203"/>
      <c r="F12" s="203"/>
      <c r="G12" s="203"/>
      <c r="H12" s="203"/>
      <c r="I12" s="203"/>
      <c r="L12" s="26"/>
    </row>
    <row r="13" spans="2:12" ht="12.75">
      <c r="B13" s="26"/>
      <c r="C13" s="26"/>
      <c r="D13" s="26"/>
      <c r="E13" s="26"/>
      <c r="L13" s="26"/>
    </row>
    <row r="14" spans="2:12" ht="15">
      <c r="B14" s="34" t="str">
        <f>IF('Deviation Request'!$G$2=1,"Team WIKA:",IF('Deviation Request'!$G$2=2,"Team WIKA:",IF('Deviation Request'!$G$2=3,"Zespół WIKA:",IF('Deviation Request'!$G$2=4,"Team WIKA:","XXX"))))</f>
        <v>Team WIKA:</v>
      </c>
      <c r="C14" s="57"/>
      <c r="D14" s="35"/>
      <c r="E14" s="35"/>
      <c r="F14" s="35"/>
      <c r="G14" s="35"/>
      <c r="H14" s="35"/>
      <c r="I14" s="35"/>
      <c r="J14" s="35"/>
      <c r="K14" s="35"/>
      <c r="L14" s="35"/>
    </row>
    <row r="15" spans="2:12" ht="12.75">
      <c r="B15" s="35"/>
      <c r="C15" s="35"/>
      <c r="D15" s="35"/>
      <c r="E15" s="35"/>
      <c r="F15" s="35"/>
      <c r="G15" s="35"/>
      <c r="H15" s="35"/>
      <c r="I15" s="35"/>
      <c r="J15" s="35"/>
      <c r="K15" s="35"/>
      <c r="L15" s="35"/>
    </row>
    <row r="16" spans="2:12" ht="13.5" thickBot="1">
      <c r="B16" s="88" t="str">
        <f>IF('Deviation Request'!$G$2=1,"1. Quality Dept.",IF('Deviation Request'!$G$2=2,"1. Bereichs-Q",IF('Deviation Request'!$G$2=3,"1. Dział Jakości",IF('Deviation Request'!$G$2=4,"1. Quality Dept.","XXX"))))</f>
        <v>1. Quality Dept.</v>
      </c>
      <c r="C16" s="65"/>
      <c r="D16" s="189"/>
      <c r="E16" s="190"/>
      <c r="F16" s="62"/>
      <c r="G16" s="207"/>
      <c r="H16" s="208"/>
      <c r="I16" s="89"/>
      <c r="J16" s="22"/>
      <c r="K16" s="58" t="str">
        <f>IF('Deviation Request'!$G$2=1,"approved",IF('Deviation Request'!$G$2=2,"erteilt",IF('Deviation Request'!$G$2=3,"zatwierdzone",IF('Deviation Request'!$G$2=4,"approved","XXX"))))</f>
        <v>approved</v>
      </c>
      <c r="L16" s="59"/>
    </row>
    <row r="17" spans="2:27" ht="13.5" thickBot="1">
      <c r="B17" s="209" t="str">
        <f>IF('Deviation Request'!$G$2=1,"in case of an approval related part consultation with policy representative necessary",IF('Deviation Request'!$G$2=2,"sollte es sich um ein zulassungsrelevantes Teil handeln: Richtlinienbeauftragten kontaktieren",IF('Deviation Request'!$G$2=3,"w przypadku części związanych ze zgodą konieczne jest skonsultowanie się z przedstawicielem Zarządu",IF('Deviation Request'!$G$2=4,"in case of an approval related part consultation with policy representative necessary","XXX"))))</f>
        <v>in case of an approval related part consultation with policy representative necessary</v>
      </c>
      <c r="C17" s="65"/>
      <c r="D17" s="191" t="str">
        <f>IF('Deviation Request'!$G$2=1,"Name",IF('Deviation Request'!$G$2=2,"Name",IF('Deviation Request'!$G$2=3,"Nazwisko",IF('Deviation Request'!$G$2=4,"Name","XXX"))))</f>
        <v>Name</v>
      </c>
      <c r="E17" s="191"/>
      <c r="F17" s="62"/>
      <c r="G17" s="191" t="str">
        <f>IF('Deviation Request'!$G$2=1,"Date",IF('Deviation Request'!$G$2=2,"Datum",IF('Deviation Request'!$G$2=3,"Data",IF('Deviation Request'!$G$2=4,"Date","XXX"))))</f>
        <v>Date</v>
      </c>
      <c r="H17" s="191"/>
      <c r="I17" s="66"/>
      <c r="J17" s="21"/>
      <c r="K17" s="58" t="str">
        <f>IF('Deviation Request'!$G$2=1,"not approved *",IF('Deviation Request'!$G$2=2,"nicht erteilt *",IF('Deviation Request'!$G$2=3,"niezatwierdzone *",IF('Deviation Request'!$G$2=4,"not approved *","XXX"))))</f>
        <v>not approved *</v>
      </c>
      <c r="L17" s="60"/>
      <c r="Q17" s="15"/>
      <c r="R17" s="16"/>
      <c r="S17" s="16"/>
      <c r="T17" s="16"/>
      <c r="U17" s="16"/>
      <c r="V17" s="16"/>
      <c r="W17" s="16"/>
      <c r="X17" s="16"/>
      <c r="Y17" s="17"/>
      <c r="Z17" s="1"/>
      <c r="AA17" s="85" t="s">
        <v>5</v>
      </c>
    </row>
    <row r="18" spans="2:30" ht="21" customHeight="1">
      <c r="B18" s="209"/>
      <c r="C18" s="65"/>
      <c r="D18" s="66"/>
      <c r="E18" s="66"/>
      <c r="F18" s="62"/>
      <c r="G18" s="62"/>
      <c r="H18" s="62"/>
      <c r="I18" s="62"/>
      <c r="J18" s="63"/>
      <c r="K18" s="67"/>
      <c r="L18" s="89"/>
      <c r="W18" s="18"/>
      <c r="Y18" s="18"/>
      <c r="Z18" s="18">
        <v>1</v>
      </c>
      <c r="AB18" s="18" t="s">
        <v>10</v>
      </c>
      <c r="AC18" s="18" t="s">
        <v>11</v>
      </c>
      <c r="AD18" s="18" t="s">
        <v>12</v>
      </c>
    </row>
    <row r="19" spans="2:30" ht="12.75">
      <c r="B19" s="61"/>
      <c r="C19" s="62"/>
      <c r="D19" s="62"/>
      <c r="E19" s="62"/>
      <c r="F19" s="62"/>
      <c r="G19" s="62"/>
      <c r="H19" s="62"/>
      <c r="I19" s="62"/>
      <c r="J19" s="63"/>
      <c r="K19" s="64"/>
      <c r="L19" s="62"/>
      <c r="S19" s="18"/>
      <c r="W19" s="18"/>
      <c r="Y19" s="18"/>
      <c r="Z19" s="18">
        <v>2</v>
      </c>
      <c r="AA19" s="83" t="str">
        <f>IF('Deviation Request'!$G$2=1,AB19,IF('Deviation Request'!$G$2=2,AB19,IF('Deviation Request'!$G$2=3,AC19,IF('Deviation Request'!$G$2=4,AD19,"XXX"))))</f>
        <v>low</v>
      </c>
      <c r="AB19" s="83" t="s">
        <v>1</v>
      </c>
      <c r="AC19" s="91" t="s">
        <v>6</v>
      </c>
      <c r="AD19" t="s">
        <v>13</v>
      </c>
    </row>
    <row r="20" spans="2:30" ht="12.75">
      <c r="B20" s="65" t="str">
        <f>IF('Deviation Request'!$G$2=1,"2. Design Dept.",IF('Deviation Request'!$G$2=2,"2. Konstruktion",IF('Deviation Request'!$G$2=3,"2. Konstrukcja",IF('Deviation Request'!$G$2=4,"2. Design Dept.","XXX"))))</f>
        <v>2. Design Dept.</v>
      </c>
      <c r="C20" s="65"/>
      <c r="D20" s="189"/>
      <c r="E20" s="190"/>
      <c r="F20" s="62"/>
      <c r="G20" s="207"/>
      <c r="H20" s="208"/>
      <c r="I20" s="62"/>
      <c r="J20" s="22"/>
      <c r="K20" s="58" t="str">
        <f>K$16</f>
        <v>approved</v>
      </c>
      <c r="L20" s="59"/>
      <c r="S20" s="18"/>
      <c r="W20" s="18"/>
      <c r="Z20">
        <v>3</v>
      </c>
      <c r="AA20" s="83" t="str">
        <f>IF('Deviation Request'!$G$2=1,AB20,IF('Deviation Request'!$G$2=2,AB20,IF('Deviation Request'!$G$2=3,AC20,IF('Deviation Request'!$G$2=4,AD20,"XXX"))))</f>
        <v>medium</v>
      </c>
      <c r="AB20" s="83" t="s">
        <v>2</v>
      </c>
      <c r="AC20" s="91" t="s">
        <v>7</v>
      </c>
      <c r="AD20" t="s">
        <v>14</v>
      </c>
    </row>
    <row r="21" spans="2:30" ht="12.75" customHeight="1">
      <c r="B21" s="209" t="str">
        <f>B17</f>
        <v>in case of an approval related part consultation with policy representative necessary</v>
      </c>
      <c r="C21" s="65"/>
      <c r="D21" s="191" t="str">
        <f>D17</f>
        <v>Name</v>
      </c>
      <c r="E21" s="191"/>
      <c r="F21" s="62"/>
      <c r="G21" s="191" t="str">
        <f>G17</f>
        <v>Date</v>
      </c>
      <c r="H21" s="191"/>
      <c r="I21" s="66"/>
      <c r="J21" s="21"/>
      <c r="K21" s="58" t="str">
        <f>K$17</f>
        <v>not approved *</v>
      </c>
      <c r="L21" s="60"/>
      <c r="S21" s="18"/>
      <c r="W21" s="18"/>
      <c r="Y21" s="18"/>
      <c r="Z21" s="18">
        <v>4</v>
      </c>
      <c r="AA21" s="83" t="str">
        <f>IF('Deviation Request'!$G$2=1,AB21,IF('Deviation Request'!$G$2=2,AB21,IF('Deviation Request'!$G$2=3,AC21,IF('Deviation Request'!$G$2=4,AD21,"XXX"))))</f>
        <v>high</v>
      </c>
      <c r="AB21" s="83" t="s">
        <v>3</v>
      </c>
      <c r="AC21" s="91" t="s">
        <v>8</v>
      </c>
      <c r="AD21" t="s">
        <v>15</v>
      </c>
    </row>
    <row r="22" spans="2:30" ht="23.25" customHeight="1">
      <c r="B22" s="209"/>
      <c r="C22" s="65"/>
      <c r="D22" s="66"/>
      <c r="E22" s="66"/>
      <c r="F22" s="62"/>
      <c r="G22" s="66"/>
      <c r="H22" s="66"/>
      <c r="I22" s="62"/>
      <c r="J22" s="63"/>
      <c r="K22" s="67"/>
      <c r="L22" s="62"/>
      <c r="S22" s="18"/>
      <c r="W22" s="18"/>
      <c r="Z22" s="86">
        <v>5</v>
      </c>
      <c r="AA22" s="83" t="str">
        <f>IF('Deviation Request'!$G$2=1,AB22,IF('Deviation Request'!$G$2=2,AB22,IF('Deviation Request'!$G$2=3,AC22,IF('Deviation Request'!$G$2=4,AD22,"XXX"))))</f>
        <v>critical</v>
      </c>
      <c r="AB22" s="84" t="s">
        <v>4</v>
      </c>
      <c r="AC22" s="91" t="s">
        <v>9</v>
      </c>
      <c r="AD22" t="s">
        <v>16</v>
      </c>
    </row>
    <row r="23" spans="2:23" ht="12.75">
      <c r="B23" s="61"/>
      <c r="C23" s="62"/>
      <c r="D23" s="62"/>
      <c r="E23" s="62"/>
      <c r="F23" s="62"/>
      <c r="G23" s="62"/>
      <c r="H23" s="62"/>
      <c r="I23" s="62"/>
      <c r="J23" s="63"/>
      <c r="K23" s="64"/>
      <c r="L23" s="62"/>
      <c r="S23" s="18"/>
      <c r="W23" s="18"/>
    </row>
    <row r="24" spans="2:26" ht="12.75">
      <c r="B24" s="90" t="str">
        <f>IF('Deviation Request'!$G$2=1,"3. Policy representative",IF('Deviation Request'!$G$2=2,"3. Richtlinienbeauftragter",IF('Deviation Request'!$G$2=3,"3. Przedstawiciel Zarządu",IF('Deviation Request'!$G$2=4,"3. Policy representative","XXX"))))</f>
        <v>3. Policy representative</v>
      </c>
      <c r="C24" s="65"/>
      <c r="D24" s="189"/>
      <c r="E24" s="190"/>
      <c r="F24" s="62"/>
      <c r="G24" s="189"/>
      <c r="H24" s="190"/>
      <c r="I24" s="62"/>
      <c r="J24" s="22"/>
      <c r="K24" s="58" t="str">
        <f>K$16</f>
        <v>approved</v>
      </c>
      <c r="L24" s="59"/>
      <c r="S24" s="18"/>
      <c r="Y24" s="18"/>
      <c r="Z24" s="18"/>
    </row>
    <row r="25" spans="2:26" ht="12.75">
      <c r="B25" s="65"/>
      <c r="C25" s="65"/>
      <c r="D25" s="191" t="str">
        <f>D17</f>
        <v>Name</v>
      </c>
      <c r="E25" s="191"/>
      <c r="F25" s="62"/>
      <c r="G25" s="191" t="str">
        <f>G17</f>
        <v>Date</v>
      </c>
      <c r="H25" s="191"/>
      <c r="I25" s="66"/>
      <c r="J25" s="21"/>
      <c r="K25" s="58" t="str">
        <f>K$17</f>
        <v>not approved *</v>
      </c>
      <c r="L25" s="60"/>
      <c r="S25" s="18"/>
      <c r="Y25" s="18"/>
      <c r="Z25" s="18"/>
    </row>
    <row r="26" spans="2:26" ht="12.75">
      <c r="B26" s="65"/>
      <c r="C26" s="65"/>
      <c r="D26" s="66"/>
      <c r="E26" s="66"/>
      <c r="F26" s="62"/>
      <c r="G26" s="66"/>
      <c r="H26" s="66"/>
      <c r="I26" s="62"/>
      <c r="J26" s="63"/>
      <c r="K26" s="67"/>
      <c r="L26" s="62"/>
      <c r="S26" s="18"/>
      <c r="Y26" s="18"/>
      <c r="Z26" s="18"/>
    </row>
    <row r="27" spans="2:23" ht="12.75">
      <c r="B27" s="61"/>
      <c r="C27" s="62"/>
      <c r="D27" s="62"/>
      <c r="E27" s="62"/>
      <c r="F27" s="62"/>
      <c r="G27" s="62"/>
      <c r="H27" s="62"/>
      <c r="I27" s="62"/>
      <c r="J27" s="63"/>
      <c r="K27" s="64"/>
      <c r="L27" s="62"/>
      <c r="S27" s="18"/>
      <c r="W27" s="18"/>
    </row>
    <row r="28" spans="2:26" ht="12.75">
      <c r="B28" s="65" t="str">
        <f>IF('Deviation Request'!$G$2=1,"4. Lead Buyer",IF('Deviation Request'!$G$2=2,"4. Lead Buyer",IF('Deviation Request'!$G$2=3,"4. Lead Buyer",IF('Deviation Request'!$G$2=4,"4. Lead Buyer","XXX"))))</f>
        <v>4. Lead Buyer</v>
      </c>
      <c r="C28" s="65"/>
      <c r="D28" s="189"/>
      <c r="E28" s="190"/>
      <c r="F28" s="62"/>
      <c r="G28" s="189"/>
      <c r="H28" s="190"/>
      <c r="I28" s="62"/>
      <c r="J28" s="22"/>
      <c r="K28" s="58" t="str">
        <f>K$16</f>
        <v>approved</v>
      </c>
      <c r="L28" s="59"/>
      <c r="S28" s="18"/>
      <c r="Y28" s="18"/>
      <c r="Z28" s="18"/>
    </row>
    <row r="29" spans="2:26" ht="12.75">
      <c r="B29" s="65"/>
      <c r="C29" s="65"/>
      <c r="D29" s="191" t="str">
        <f>D17</f>
        <v>Name</v>
      </c>
      <c r="E29" s="191"/>
      <c r="F29" s="62"/>
      <c r="G29" s="191" t="str">
        <f>G17</f>
        <v>Date</v>
      </c>
      <c r="H29" s="191"/>
      <c r="I29" s="66"/>
      <c r="J29" s="21"/>
      <c r="K29" s="58" t="str">
        <f>K$17</f>
        <v>not approved *</v>
      </c>
      <c r="L29" s="60"/>
      <c r="S29" s="18"/>
      <c r="Y29" s="18"/>
      <c r="Z29" s="18"/>
    </row>
    <row r="30" spans="2:26" ht="12.75">
      <c r="B30" s="65"/>
      <c r="C30" s="65"/>
      <c r="D30" s="66"/>
      <c r="E30" s="66"/>
      <c r="F30" s="62"/>
      <c r="G30" s="66"/>
      <c r="H30" s="66"/>
      <c r="I30" s="62"/>
      <c r="J30" s="63"/>
      <c r="K30" s="67"/>
      <c r="L30" s="62"/>
      <c r="S30" s="18"/>
      <c r="Y30" s="18"/>
      <c r="Z30" s="18"/>
    </row>
    <row r="31" spans="2:26" ht="12.75">
      <c r="B31" s="38"/>
      <c r="C31" s="35"/>
      <c r="D31" s="35"/>
      <c r="E31" s="35"/>
      <c r="F31" s="35"/>
      <c r="G31" s="35"/>
      <c r="H31" s="35"/>
      <c r="I31" s="35"/>
      <c r="J31" s="68"/>
      <c r="K31" s="69"/>
      <c r="L31" s="35"/>
      <c r="S31" s="18"/>
      <c r="Y31" s="18"/>
      <c r="Z31" s="18"/>
    </row>
    <row r="32" spans="2:26" ht="12.75">
      <c r="B32" s="70" t="str">
        <f>IF('Deviation Request'!$G$2=1,"5. Logistics",IF('Deviation Request'!$G$2=2,"5. Logistik",IF('Deviation Request'!$G$2=3,"5. Logistyk",IF('Deviation Request'!$G$2=4,"5. Logistics","XXX"))))</f>
        <v>5. Logistics</v>
      </c>
      <c r="C32" s="70"/>
      <c r="D32" s="193"/>
      <c r="E32" s="192"/>
      <c r="F32" s="35"/>
      <c r="G32" s="193"/>
      <c r="H32" s="192"/>
      <c r="I32" s="35"/>
      <c r="J32" s="23"/>
      <c r="K32" s="58" t="str">
        <f>K$16</f>
        <v>approved</v>
      </c>
      <c r="L32" s="59"/>
      <c r="S32" s="18"/>
      <c r="Y32" s="18"/>
      <c r="Z32" s="18"/>
    </row>
    <row r="33" spans="2:19" ht="12.75">
      <c r="B33" s="70"/>
      <c r="C33" s="70"/>
      <c r="D33" s="191" t="str">
        <f>D17</f>
        <v>Name</v>
      </c>
      <c r="E33" s="191"/>
      <c r="F33" s="35"/>
      <c r="G33" s="191" t="str">
        <f>G17</f>
        <v>Date</v>
      </c>
      <c r="H33" s="191"/>
      <c r="I33" s="71"/>
      <c r="J33" s="20"/>
      <c r="K33" s="58" t="str">
        <f>K$17</f>
        <v>not approved *</v>
      </c>
      <c r="L33" s="60"/>
      <c r="S33" s="18"/>
    </row>
    <row r="34" spans="2:26" ht="12.75">
      <c r="B34" s="70"/>
      <c r="C34" s="70"/>
      <c r="D34" s="71"/>
      <c r="E34" s="71"/>
      <c r="F34" s="35"/>
      <c r="G34" s="71"/>
      <c r="H34" s="71"/>
      <c r="I34" s="35"/>
      <c r="J34" s="68"/>
      <c r="K34" s="72"/>
      <c r="L34" s="35"/>
      <c r="S34" s="18"/>
      <c r="Y34" s="18"/>
      <c r="Z34" s="18"/>
    </row>
    <row r="35" spans="2:12" ht="12.75">
      <c r="B35" s="38"/>
      <c r="C35" s="35"/>
      <c r="D35" s="35"/>
      <c r="E35" s="35"/>
      <c r="F35" s="35"/>
      <c r="G35" s="35"/>
      <c r="H35" s="35"/>
      <c r="I35" s="35"/>
      <c r="J35" s="68"/>
      <c r="K35" s="69"/>
      <c r="L35" s="35"/>
    </row>
    <row r="36" spans="2:12" ht="12.75">
      <c r="B36" s="6"/>
      <c r="C36" s="35"/>
      <c r="D36" s="192"/>
      <c r="E36" s="192"/>
      <c r="F36" s="35"/>
      <c r="G36" s="192"/>
      <c r="H36" s="192"/>
      <c r="I36" s="35"/>
      <c r="J36" s="23"/>
      <c r="K36" s="58" t="str">
        <f>K$16</f>
        <v>approved</v>
      </c>
      <c r="L36" s="59"/>
    </row>
    <row r="37" spans="2:12" ht="12.75">
      <c r="B37" s="35"/>
      <c r="C37" s="35"/>
      <c r="D37" s="191" t="str">
        <f>D17</f>
        <v>Name</v>
      </c>
      <c r="E37" s="191"/>
      <c r="F37" s="35"/>
      <c r="G37" s="191" t="str">
        <f>G17</f>
        <v>Date</v>
      </c>
      <c r="H37" s="191"/>
      <c r="I37" s="71"/>
      <c r="J37" s="20"/>
      <c r="K37" s="58" t="str">
        <f>K$17</f>
        <v>not approved *</v>
      </c>
      <c r="L37" s="60"/>
    </row>
    <row r="38" spans="2:12" ht="12.75">
      <c r="B38" s="35"/>
      <c r="C38" s="35"/>
      <c r="D38" s="71"/>
      <c r="E38" s="71"/>
      <c r="F38" s="35"/>
      <c r="G38" s="71"/>
      <c r="H38" s="71"/>
      <c r="I38" s="71"/>
      <c r="J38" s="68"/>
      <c r="L38" s="35"/>
    </row>
    <row r="39" spans="2:12" ht="12.75">
      <c r="B39" s="26"/>
      <c r="C39" s="35"/>
      <c r="E39" s="26"/>
      <c r="F39" s="26"/>
      <c r="G39" s="26"/>
      <c r="H39" s="26"/>
      <c r="I39" s="35"/>
      <c r="J39" s="26"/>
      <c r="K39" s="204" t="str">
        <f>IF('Deviation Request'!$G$2=1,"*=name reason at comments",IF('Deviation Request'!$G$2=2,"*= Grund bei Bemerkungen aufführen",IF('Deviation Request'!$G$2=3,"*= Proszę uzasadnić powód",IF('Deviation Request'!$G$2=4,"*=name reason at comments","XXX"))))</f>
        <v>*=name reason at comments</v>
      </c>
      <c r="L39" s="204"/>
    </row>
    <row r="40" spans="3:12" ht="12.75">
      <c r="C40" s="56" t="str">
        <f>IF('Deviation Request'!$G$2=1,"Responsible:",IF('Deviation Request'!$G$2=2,"Verantwortlich:",IF('Deviation Request'!$G$2=3,"Odpowiedzialny:",IF('Deviation Request'!$G$2=4,"Responsible:","XXX"))))</f>
        <v>Responsible:</v>
      </c>
      <c r="G40" s="200" t="str">
        <f>IF('Deviation Request'!$G$2=1,"Severity level:",IF('Deviation Request'!$G$2=2,"Schweregrad:",IF('Deviation Request'!$G$2=3,"Skala problemu:",IF('Deviation Request'!$G$2=4,"Severity level:","XXX"))))</f>
        <v>Severity level:</v>
      </c>
      <c r="H40" s="200"/>
      <c r="I40" s="35"/>
      <c r="J40" s="26"/>
      <c r="K40" s="204"/>
      <c r="L40" s="204"/>
    </row>
    <row r="41" spans="2:11" ht="12.75">
      <c r="B41" s="26"/>
      <c r="C41" s="4"/>
      <c r="D41" s="56" t="str">
        <f>IF('Deviation Request'!$G$2=1,"Supplier",IF('Deviation Request'!$G$2=2,"Lieferant",IF('Deviation Request'!$G$2=3,"Dostawca",IF('Deviation Request'!$G$2=4,"Supplier","XXX"))))</f>
        <v>Supplier</v>
      </c>
      <c r="F41" s="26"/>
      <c r="G41" s="201" t="e">
        <f>#REF!</f>
        <v>#REF!</v>
      </c>
      <c r="H41" s="201"/>
      <c r="I41" s="35"/>
      <c r="J41" s="26"/>
      <c r="K41" s="73"/>
    </row>
    <row r="42" spans="2:11" ht="12.75">
      <c r="B42" s="26"/>
      <c r="C42" s="4"/>
      <c r="D42" s="56" t="s">
        <v>0</v>
      </c>
      <c r="G42" s="201"/>
      <c r="H42" s="201"/>
      <c r="I42" s="35"/>
      <c r="J42" s="26"/>
      <c r="K42" s="73"/>
    </row>
    <row r="43" spans="2:11" ht="12.75">
      <c r="B43" s="26"/>
      <c r="C43" s="35"/>
      <c r="D43" s="56"/>
      <c r="E43" s="26"/>
      <c r="F43" s="26"/>
      <c r="G43" s="26"/>
      <c r="H43" s="26"/>
      <c r="I43" s="35"/>
      <c r="J43" s="26"/>
      <c r="K43" s="73"/>
    </row>
    <row r="44" spans="2:11" ht="12.75">
      <c r="B44" s="56" t="str">
        <f>IF('Deviation Request'!$G$2=1,"Comments/Countermeasures:",IF('Deviation Request'!$G$2=2,"Bemerkungen/Massnahmen:",IF('Deviation Request'!$G$2=3,"Uwagi/Środki zaradcze:",IF('Deviation Request'!$G$2=4,"Comments/Countermeasures:","XXX"))))</f>
        <v>Comments/Countermeasures:</v>
      </c>
      <c r="C44" s="26"/>
      <c r="D44" s="26"/>
      <c r="E44" s="26"/>
      <c r="F44" s="26"/>
      <c r="G44" s="26"/>
      <c r="H44" s="26"/>
      <c r="I44" s="74"/>
      <c r="J44" s="74"/>
      <c r="K44" s="74"/>
    </row>
    <row r="45" spans="2:12" ht="12.75">
      <c r="B45" s="194"/>
      <c r="C45" s="195"/>
      <c r="D45" s="195"/>
      <c r="E45" s="195"/>
      <c r="F45" s="195"/>
      <c r="G45" s="195"/>
      <c r="H45" s="195"/>
      <c r="I45" s="195"/>
      <c r="J45" s="195"/>
      <c r="K45" s="195"/>
      <c r="L45" s="195"/>
    </row>
    <row r="46" spans="2:12" ht="12.75">
      <c r="B46" s="196"/>
      <c r="C46" s="196"/>
      <c r="D46" s="196"/>
      <c r="E46" s="196"/>
      <c r="F46" s="196"/>
      <c r="G46" s="196"/>
      <c r="H46" s="196"/>
      <c r="I46" s="196"/>
      <c r="J46" s="196"/>
      <c r="K46" s="196"/>
      <c r="L46" s="196"/>
    </row>
    <row r="47" spans="2:12" ht="12.75">
      <c r="B47" s="196"/>
      <c r="C47" s="196"/>
      <c r="D47" s="196"/>
      <c r="E47" s="196"/>
      <c r="F47" s="196"/>
      <c r="G47" s="196"/>
      <c r="H47" s="196"/>
      <c r="I47" s="196"/>
      <c r="J47" s="196"/>
      <c r="K47" s="196"/>
      <c r="L47" s="196"/>
    </row>
    <row r="48" spans="2:12" ht="12.75">
      <c r="B48" s="196"/>
      <c r="C48" s="196"/>
      <c r="D48" s="196"/>
      <c r="E48" s="196"/>
      <c r="F48" s="196"/>
      <c r="G48" s="196"/>
      <c r="H48" s="196"/>
      <c r="I48" s="196"/>
      <c r="J48" s="196"/>
      <c r="K48" s="196"/>
      <c r="L48" s="196"/>
    </row>
    <row r="49" spans="2:12" ht="12.75">
      <c r="B49" s="196"/>
      <c r="C49" s="196"/>
      <c r="D49" s="196"/>
      <c r="E49" s="196"/>
      <c r="F49" s="196"/>
      <c r="G49" s="196"/>
      <c r="H49" s="196"/>
      <c r="I49" s="196"/>
      <c r="J49" s="196"/>
      <c r="K49" s="196"/>
      <c r="L49" s="196"/>
    </row>
    <row r="50" spans="2:12" ht="12.75">
      <c r="B50" s="196"/>
      <c r="C50" s="196"/>
      <c r="D50" s="196"/>
      <c r="E50" s="196"/>
      <c r="F50" s="196"/>
      <c r="G50" s="196"/>
      <c r="H50" s="196"/>
      <c r="I50" s="196"/>
      <c r="J50" s="196"/>
      <c r="K50" s="196"/>
      <c r="L50" s="196"/>
    </row>
    <row r="51" spans="2:12" ht="12.75">
      <c r="B51" s="196"/>
      <c r="C51" s="196"/>
      <c r="D51" s="196"/>
      <c r="E51" s="196"/>
      <c r="F51" s="196"/>
      <c r="G51" s="196"/>
      <c r="H51" s="196"/>
      <c r="I51" s="196"/>
      <c r="J51" s="196"/>
      <c r="K51" s="196"/>
      <c r="L51" s="196"/>
    </row>
    <row r="52" spans="2:12" ht="12.75">
      <c r="B52" s="196"/>
      <c r="C52" s="196"/>
      <c r="D52" s="196"/>
      <c r="E52" s="196"/>
      <c r="F52" s="196"/>
      <c r="G52" s="196"/>
      <c r="H52" s="196"/>
      <c r="I52" s="196"/>
      <c r="J52" s="196"/>
      <c r="K52" s="196"/>
      <c r="L52" s="196"/>
    </row>
    <row r="53" spans="2:12" ht="12.75">
      <c r="B53" s="196"/>
      <c r="C53" s="196"/>
      <c r="D53" s="196"/>
      <c r="E53" s="196"/>
      <c r="F53" s="196"/>
      <c r="G53" s="196"/>
      <c r="H53" s="196"/>
      <c r="I53" s="196"/>
      <c r="J53" s="196"/>
      <c r="K53" s="196"/>
      <c r="L53" s="196"/>
    </row>
    <row r="54" spans="2:12" ht="12.75">
      <c r="B54" s="196"/>
      <c r="C54" s="196"/>
      <c r="D54" s="196"/>
      <c r="E54" s="196"/>
      <c r="F54" s="196"/>
      <c r="G54" s="196"/>
      <c r="H54" s="196"/>
      <c r="I54" s="196"/>
      <c r="J54" s="196"/>
      <c r="K54" s="196"/>
      <c r="L54" s="196"/>
    </row>
    <row r="55" spans="2:12" ht="12.75">
      <c r="B55" s="197"/>
      <c r="C55" s="197"/>
      <c r="D55" s="197"/>
      <c r="E55" s="197"/>
      <c r="F55" s="197"/>
      <c r="G55" s="197"/>
      <c r="H55" s="197"/>
      <c r="I55" s="197"/>
      <c r="J55" s="197"/>
      <c r="K55" s="197"/>
      <c r="L55" s="197"/>
    </row>
    <row r="56" spans="2:12" ht="12.75" customHeight="1">
      <c r="B56" s="205" t="str">
        <f>IF('Deviation Request'!$G$2=1,"SQE sends the form to Production Quality and Design Dept.. Production Quality leads it to a decision and involves other department in the decision-making process if neccessary .",IF('Deviation Request'!$G$2=2,"SQE schickt das Formular an GB-QS und Konstruktion. GB-QS führt es einer Entscheidung zu und bezieht in Abhängigkeit des Einzelfalles alle oder teilweise die anderen Fachbereiche in den Entscheidungsprozess mit ein.",IF('Deviation Request'!$G$2=3,"SQE wysyła formularz do działów Jakości Produkcji oraz do Konstrukcji. Dział Jakości poddaje go decyzji i angażuje wszystkie lub częściowo inne działy w proces decyzyjny w zależności od konkretnego przypadku.",IF('Deviation Request'!$G$2=4,"SQE sends the form to Production Quality and Design Dept.. Production Quality leads it to a decision and involves other department in the decision-making process if neccessary .","XXX"))))</f>
        <v>SQE sends the form to Production Quality and Design Dept.. Production Quality leads it to a decision and involves other department in the decision-making process if neccessary .</v>
      </c>
      <c r="C56" s="205"/>
      <c r="D56" s="205"/>
      <c r="E56" s="205"/>
      <c r="F56" s="205"/>
      <c r="G56" s="205"/>
      <c r="H56" s="205"/>
      <c r="I56" s="205"/>
      <c r="J56" s="205"/>
      <c r="K56" s="205"/>
      <c r="L56" s="205"/>
    </row>
    <row r="57" spans="2:12" ht="12.75">
      <c r="B57" s="206"/>
      <c r="C57" s="206"/>
      <c r="D57" s="206"/>
      <c r="E57" s="206"/>
      <c r="F57" s="206"/>
      <c r="G57" s="206"/>
      <c r="H57" s="206"/>
      <c r="I57" s="206"/>
      <c r="J57" s="206"/>
      <c r="K57" s="206"/>
      <c r="L57" s="206"/>
    </row>
    <row r="58" spans="2:12" ht="12.75">
      <c r="B58" s="206"/>
      <c r="C58" s="206"/>
      <c r="D58" s="206"/>
      <c r="E58" s="206"/>
      <c r="F58" s="206"/>
      <c r="G58" s="206"/>
      <c r="H58" s="206"/>
      <c r="I58" s="206"/>
      <c r="J58" s="206"/>
      <c r="K58" s="206"/>
      <c r="L58" s="206"/>
    </row>
    <row r="59" spans="2:12" ht="12.75">
      <c r="B59" s="206"/>
      <c r="C59" s="206"/>
      <c r="D59" s="206"/>
      <c r="E59" s="206"/>
      <c r="F59" s="206"/>
      <c r="G59" s="206"/>
      <c r="H59" s="206"/>
      <c r="I59" s="206"/>
      <c r="J59" s="206"/>
      <c r="K59" s="206"/>
      <c r="L59" s="206"/>
    </row>
    <row r="60" spans="2:12" ht="12.75">
      <c r="B60" s="206"/>
      <c r="C60" s="206"/>
      <c r="D60" s="206"/>
      <c r="E60" s="206"/>
      <c r="F60" s="206"/>
      <c r="G60" s="206"/>
      <c r="H60" s="206"/>
      <c r="I60" s="206"/>
      <c r="J60" s="206"/>
      <c r="K60" s="206"/>
      <c r="L60" s="206"/>
    </row>
  </sheetData>
  <sheetProtection/>
  <mergeCells count="36">
    <mergeCell ref="B21:B22"/>
    <mergeCell ref="D24:E24"/>
    <mergeCell ref="G24:H24"/>
    <mergeCell ref="D25:E25"/>
    <mergeCell ref="G25:H25"/>
    <mergeCell ref="B17:B18"/>
    <mergeCell ref="D10:I10"/>
    <mergeCell ref="D8:I8"/>
    <mergeCell ref="D12:I12"/>
    <mergeCell ref="K39:L40"/>
    <mergeCell ref="B56:L60"/>
    <mergeCell ref="D37:E37"/>
    <mergeCell ref="G37:H37"/>
    <mergeCell ref="D33:E33"/>
    <mergeCell ref="G16:H16"/>
    <mergeCell ref="G20:H20"/>
    <mergeCell ref="B45:L55"/>
    <mergeCell ref="G32:H32"/>
    <mergeCell ref="G36:H36"/>
    <mergeCell ref="B2:G4"/>
    <mergeCell ref="D6:I6"/>
    <mergeCell ref="G40:H40"/>
    <mergeCell ref="G41:H42"/>
    <mergeCell ref="D20:E20"/>
    <mergeCell ref="G28:H28"/>
    <mergeCell ref="G17:H17"/>
    <mergeCell ref="D16:E16"/>
    <mergeCell ref="D29:E29"/>
    <mergeCell ref="D17:E17"/>
    <mergeCell ref="G29:H29"/>
    <mergeCell ref="D36:E36"/>
    <mergeCell ref="D28:E28"/>
    <mergeCell ref="G21:H21"/>
    <mergeCell ref="D21:E21"/>
    <mergeCell ref="D32:E32"/>
    <mergeCell ref="G33:H33"/>
  </mergeCells>
  <conditionalFormatting sqref="G41:H42">
    <cfRule type="cellIs" priority="1" dxfId="2" operator="equal" stopIfTrue="1">
      <formula>"critical"</formula>
    </cfRule>
    <cfRule type="cellIs" priority="2" dxfId="1" operator="equal" stopIfTrue="1">
      <formula>"high"</formula>
    </cfRule>
    <cfRule type="cellIs" priority="3" dxfId="0" operator="equal" stopIfTrue="1">
      <formula>"medium"</formula>
    </cfRule>
    <cfRule type="cellIs" priority="4" dxfId="9" operator="equal" stopIfTrue="1">
      <formula>"low"</formula>
    </cfRule>
  </conditionalFormatting>
  <printOptions/>
  <pageMargins left="0.3937007874015748" right="0.1968503937007874" top="0.7874015748031497" bottom="0.7874015748031497" header="0.5118110236220472" footer="0.5118110236220472"/>
  <pageSetup horizontalDpi="600" verticalDpi="600" orientation="portrait" paperSize="9" scale="95" r:id="rId3"/>
  <headerFooter alignWithMargins="0">
    <oddFooter>&amp;L&amp;6File: &amp;"Arial,Kursiv"&amp;F.xls&amp;C&amp;6Rev.: 07/Oct-02-2007&amp;R&amp;6erstellt: TD-QT-L</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002060"/>
  </sheetPr>
  <dimension ref="B2:M61"/>
  <sheetViews>
    <sheetView view="pageBreakPreview" zoomScale="120" zoomScaleSheetLayoutView="120" zoomScalePageLayoutView="0" workbookViewId="0" topLeftCell="A1">
      <selection activeCell="A1" sqref="A1"/>
    </sheetView>
  </sheetViews>
  <sheetFormatPr defaultColWidth="11.421875" defaultRowHeight="12.75"/>
  <cols>
    <col min="1" max="1" width="2.140625" style="0" customWidth="1"/>
    <col min="2" max="2" width="17.8515625" style="0" customWidth="1"/>
    <col min="3" max="3" width="3.00390625" style="0" customWidth="1"/>
    <col min="6" max="6" width="7.140625" style="0" customWidth="1"/>
    <col min="7" max="7" width="10.28125" style="0" customWidth="1"/>
    <col min="9" max="9" width="0.85546875" style="1" customWidth="1"/>
    <col min="10" max="10" width="3.00390625" style="0" customWidth="1"/>
    <col min="13" max="13" width="46.00390625" style="0" customWidth="1"/>
    <col min="18" max="18" width="2.421875" style="0" customWidth="1"/>
    <col min="20" max="20" width="2.421875" style="0" customWidth="1"/>
    <col min="22" max="22" width="2.421875" style="0" customWidth="1"/>
    <col min="24" max="24" width="2.421875" style="0" customWidth="1"/>
  </cols>
  <sheetData>
    <row r="1" ht="12.75"/>
    <row r="2" spans="2:12" ht="17.25" customHeight="1">
      <c r="B2" s="198" t="str">
        <f>IF('Deviation Request'!$G$2=1,"Documentation / Pictures / other topics",IF('Deviation Request'!$G$2=2,"Dokumente, Fotos, sonstiges",IF('Deviation Request'!$G$2=3,"Dokumenty / zdjęcia / inne zagadnienia",IF('Deviation Request'!$G$2=4,"Documentation / Pictures / other topics","XXX"))))</f>
        <v>Documentation / Pictures / other topics</v>
      </c>
      <c r="C2" s="198"/>
      <c r="D2" s="198"/>
      <c r="E2" s="198"/>
      <c r="F2" s="198"/>
      <c r="G2" s="198"/>
      <c r="H2" s="82"/>
      <c r="I2" s="35"/>
      <c r="J2" s="26"/>
      <c r="K2" s="26"/>
      <c r="L2" s="26"/>
    </row>
    <row r="3" spans="2:12" ht="17.25" customHeight="1">
      <c r="B3" s="198"/>
      <c r="C3" s="198"/>
      <c r="D3" s="198"/>
      <c r="E3" s="198"/>
      <c r="F3" s="198"/>
      <c r="G3" s="198"/>
      <c r="H3" s="82"/>
      <c r="I3" s="35"/>
      <c r="J3" s="26"/>
      <c r="K3" s="26"/>
      <c r="L3" s="26"/>
    </row>
    <row r="4" spans="2:12" ht="17.25" customHeight="1">
      <c r="B4" s="198"/>
      <c r="C4" s="198"/>
      <c r="D4" s="198"/>
      <c r="E4" s="198"/>
      <c r="F4" s="198"/>
      <c r="G4" s="198"/>
      <c r="H4" s="82"/>
      <c r="I4" s="35"/>
      <c r="J4" s="26"/>
      <c r="K4" s="26"/>
      <c r="L4" s="26"/>
    </row>
    <row r="5" spans="2:12" ht="12.75">
      <c r="B5" s="26"/>
      <c r="C5" s="26"/>
      <c r="D5" s="26"/>
      <c r="E5" s="26"/>
      <c r="F5" s="26"/>
      <c r="G5" s="26"/>
      <c r="H5" s="26"/>
      <c r="I5" s="35"/>
      <c r="J5" s="26"/>
      <c r="K5" s="26"/>
      <c r="L5" s="26"/>
    </row>
    <row r="6" spans="2:12" ht="12.75">
      <c r="B6" s="56" t="str">
        <f>'Deviation Request'!E6</f>
        <v>Company:</v>
      </c>
      <c r="C6" s="56"/>
      <c r="D6" s="199">
        <f>IF('Deviation Request'!E7="","",'Deviation Request'!E7)</f>
      </c>
      <c r="E6" s="199"/>
      <c r="F6" s="199"/>
      <c r="G6" s="199"/>
      <c r="H6" s="75"/>
      <c r="I6" s="35"/>
      <c r="J6" s="26"/>
      <c r="K6" s="26"/>
      <c r="L6" s="26"/>
    </row>
    <row r="7" spans="2:12" ht="12.75">
      <c r="B7" s="26"/>
      <c r="C7" s="26"/>
      <c r="D7" s="26"/>
      <c r="E7" s="26"/>
      <c r="F7" s="26"/>
      <c r="G7" s="26"/>
      <c r="H7" s="26"/>
      <c r="I7" s="35"/>
      <c r="J7" s="26"/>
      <c r="K7" s="26"/>
      <c r="L7" s="26"/>
    </row>
    <row r="8" spans="2:12" ht="12.75">
      <c r="B8" s="56" t="str">
        <f>'Deviation Request'!B12</f>
        <v>Part N°.:</v>
      </c>
      <c r="C8" s="56"/>
      <c r="D8" s="202">
        <f>IF('Deviation Request'!B13="","",'Deviation Request'!B13)</f>
      </c>
      <c r="E8" s="202"/>
      <c r="F8" s="202"/>
      <c r="G8" s="202"/>
      <c r="H8" s="202"/>
      <c r="I8" s="202"/>
      <c r="L8" s="26"/>
    </row>
    <row r="9" ht="12.75">
      <c r="L9" s="26"/>
    </row>
    <row r="10" spans="2:12" ht="12.75">
      <c r="B10" s="56" t="str">
        <f>'Deviation Request'!E16</f>
        <v>Failure description: </v>
      </c>
      <c r="C10" s="56"/>
      <c r="D10" s="202">
        <f>IF('Deviation Request'!E17="","",'Deviation Request'!E17)</f>
      </c>
      <c r="E10" s="202"/>
      <c r="F10" s="202"/>
      <c r="G10" s="202"/>
      <c r="H10" s="202"/>
      <c r="I10" s="202"/>
      <c r="L10" s="26"/>
    </row>
    <row r="11" spans="5:12" ht="12.75">
      <c r="E11" s="1"/>
      <c r="L11" s="26"/>
    </row>
    <row r="12" spans="2:12" ht="12.75">
      <c r="B12" s="56" t="str">
        <f>'Deviation Request'!Text6</f>
        <v>Date:</v>
      </c>
      <c r="D12" s="203">
        <f>IF('Deviation Request'!F9="","",'Deviation Request'!F9)</f>
      </c>
      <c r="E12" s="203"/>
      <c r="F12" s="203"/>
      <c r="G12" s="203"/>
      <c r="H12" s="203"/>
      <c r="I12" s="203"/>
      <c r="L12" s="26"/>
    </row>
    <row r="13" spans="2:12" ht="12.75">
      <c r="B13" s="26"/>
      <c r="C13" s="26"/>
      <c r="D13" s="26"/>
      <c r="E13" s="26"/>
      <c r="L13" s="26"/>
    </row>
    <row r="14" spans="2:12" ht="12.75">
      <c r="B14" s="210"/>
      <c r="C14" s="211"/>
      <c r="D14" s="211"/>
      <c r="E14" s="211"/>
      <c r="F14" s="211"/>
      <c r="G14" s="211"/>
      <c r="H14" s="211"/>
      <c r="I14" s="211"/>
      <c r="J14" s="211"/>
      <c r="K14" s="211"/>
      <c r="L14" s="212"/>
    </row>
    <row r="15" spans="2:12" ht="12.75">
      <c r="B15" s="213"/>
      <c r="C15" s="196"/>
      <c r="D15" s="196"/>
      <c r="E15" s="196"/>
      <c r="F15" s="196"/>
      <c r="G15" s="196"/>
      <c r="H15" s="196"/>
      <c r="I15" s="196"/>
      <c r="J15" s="196"/>
      <c r="K15" s="196"/>
      <c r="L15" s="214"/>
    </row>
    <row r="16" spans="2:12" ht="12.75">
      <c r="B16" s="213"/>
      <c r="C16" s="196"/>
      <c r="D16" s="196"/>
      <c r="E16" s="196"/>
      <c r="F16" s="196"/>
      <c r="G16" s="196"/>
      <c r="H16" s="196"/>
      <c r="I16" s="196"/>
      <c r="J16" s="196"/>
      <c r="K16" s="196"/>
      <c r="L16" s="214"/>
    </row>
    <row r="17" spans="2:13" ht="17.25">
      <c r="B17" s="213"/>
      <c r="C17" s="196"/>
      <c r="D17" s="196"/>
      <c r="E17" s="196"/>
      <c r="F17" s="196"/>
      <c r="G17" s="196"/>
      <c r="H17" s="196"/>
      <c r="I17" s="196"/>
      <c r="J17" s="196"/>
      <c r="K17" s="196"/>
      <c r="L17" s="214"/>
      <c r="M17" s="55"/>
    </row>
    <row r="18" spans="2:12" ht="12.75">
      <c r="B18" s="213"/>
      <c r="C18" s="196"/>
      <c r="D18" s="196"/>
      <c r="E18" s="196"/>
      <c r="F18" s="196"/>
      <c r="G18" s="196"/>
      <c r="H18" s="196"/>
      <c r="I18" s="196"/>
      <c r="J18" s="196"/>
      <c r="K18" s="196"/>
      <c r="L18" s="214"/>
    </row>
    <row r="19" spans="2:12" ht="12.75">
      <c r="B19" s="213"/>
      <c r="C19" s="196"/>
      <c r="D19" s="196"/>
      <c r="E19" s="196"/>
      <c r="F19" s="196"/>
      <c r="G19" s="196"/>
      <c r="H19" s="196"/>
      <c r="I19" s="196"/>
      <c r="J19" s="196"/>
      <c r="K19" s="196"/>
      <c r="L19" s="214"/>
    </row>
    <row r="20" spans="2:12" ht="12.75">
      <c r="B20" s="213"/>
      <c r="C20" s="196"/>
      <c r="D20" s="196"/>
      <c r="E20" s="196"/>
      <c r="F20" s="196"/>
      <c r="G20" s="196"/>
      <c r="H20" s="196"/>
      <c r="I20" s="196"/>
      <c r="J20" s="196"/>
      <c r="K20" s="196"/>
      <c r="L20" s="214"/>
    </row>
    <row r="21" spans="2:12" ht="12.75">
      <c r="B21" s="213"/>
      <c r="C21" s="196"/>
      <c r="D21" s="196"/>
      <c r="E21" s="196"/>
      <c r="F21" s="196"/>
      <c r="G21" s="196"/>
      <c r="H21" s="196"/>
      <c r="I21" s="196"/>
      <c r="J21" s="196"/>
      <c r="K21" s="196"/>
      <c r="L21" s="214"/>
    </row>
    <row r="22" spans="2:12" ht="12.75">
      <c r="B22" s="213"/>
      <c r="C22" s="196"/>
      <c r="D22" s="196"/>
      <c r="E22" s="196"/>
      <c r="F22" s="196"/>
      <c r="G22" s="196"/>
      <c r="H22" s="196"/>
      <c r="I22" s="196"/>
      <c r="J22" s="196"/>
      <c r="K22" s="196"/>
      <c r="L22" s="214"/>
    </row>
    <row r="23" spans="2:12" ht="12.75">
      <c r="B23" s="213"/>
      <c r="C23" s="196"/>
      <c r="D23" s="196"/>
      <c r="E23" s="196"/>
      <c r="F23" s="196"/>
      <c r="G23" s="196"/>
      <c r="H23" s="196"/>
      <c r="I23" s="196"/>
      <c r="J23" s="196"/>
      <c r="K23" s="196"/>
      <c r="L23" s="214"/>
    </row>
    <row r="24" spans="2:12" ht="12.75">
      <c r="B24" s="213"/>
      <c r="C24" s="196"/>
      <c r="D24" s="196"/>
      <c r="E24" s="196"/>
      <c r="F24" s="196"/>
      <c r="G24" s="196"/>
      <c r="H24" s="196"/>
      <c r="I24" s="196"/>
      <c r="J24" s="196"/>
      <c r="K24" s="196"/>
      <c r="L24" s="214"/>
    </row>
    <row r="25" spans="2:12" ht="12.75">
      <c r="B25" s="213"/>
      <c r="C25" s="196"/>
      <c r="D25" s="196"/>
      <c r="E25" s="196"/>
      <c r="F25" s="196"/>
      <c r="G25" s="196"/>
      <c r="H25" s="196"/>
      <c r="I25" s="196"/>
      <c r="J25" s="196"/>
      <c r="K25" s="196"/>
      <c r="L25" s="214"/>
    </row>
    <row r="26" spans="2:12" ht="12.75">
      <c r="B26" s="213"/>
      <c r="C26" s="196"/>
      <c r="D26" s="196"/>
      <c r="E26" s="196"/>
      <c r="F26" s="196"/>
      <c r="G26" s="196"/>
      <c r="H26" s="196"/>
      <c r="I26" s="196"/>
      <c r="J26" s="196"/>
      <c r="K26" s="196"/>
      <c r="L26" s="214"/>
    </row>
    <row r="27" spans="2:12" ht="12.75">
      <c r="B27" s="213"/>
      <c r="C27" s="196"/>
      <c r="D27" s="196"/>
      <c r="E27" s="196"/>
      <c r="F27" s="196"/>
      <c r="G27" s="196"/>
      <c r="H27" s="196"/>
      <c r="I27" s="196"/>
      <c r="J27" s="196"/>
      <c r="K27" s="196"/>
      <c r="L27" s="214"/>
    </row>
    <row r="28" spans="2:12" ht="12.75">
      <c r="B28" s="213"/>
      <c r="C28" s="196"/>
      <c r="D28" s="196"/>
      <c r="E28" s="196"/>
      <c r="F28" s="196"/>
      <c r="G28" s="196"/>
      <c r="H28" s="196"/>
      <c r="I28" s="196"/>
      <c r="J28" s="196"/>
      <c r="K28" s="196"/>
      <c r="L28" s="214"/>
    </row>
    <row r="29" spans="2:12" ht="12.75">
      <c r="B29" s="213"/>
      <c r="C29" s="196"/>
      <c r="D29" s="196"/>
      <c r="E29" s="196"/>
      <c r="F29" s="196"/>
      <c r="G29" s="196"/>
      <c r="H29" s="196"/>
      <c r="I29" s="196"/>
      <c r="J29" s="196"/>
      <c r="K29" s="196"/>
      <c r="L29" s="214"/>
    </row>
    <row r="30" spans="2:12" ht="12.75">
      <c r="B30" s="213"/>
      <c r="C30" s="196"/>
      <c r="D30" s="196"/>
      <c r="E30" s="196"/>
      <c r="F30" s="196"/>
      <c r="G30" s="196"/>
      <c r="H30" s="196"/>
      <c r="I30" s="196"/>
      <c r="J30" s="196"/>
      <c r="K30" s="196"/>
      <c r="L30" s="214"/>
    </row>
    <row r="31" spans="2:12" ht="12.75">
      <c r="B31" s="213"/>
      <c r="C31" s="196"/>
      <c r="D31" s="196"/>
      <c r="E31" s="196"/>
      <c r="F31" s="196"/>
      <c r="G31" s="196"/>
      <c r="H31" s="196"/>
      <c r="I31" s="196"/>
      <c r="J31" s="196"/>
      <c r="K31" s="196"/>
      <c r="L31" s="214"/>
    </row>
    <row r="32" spans="2:12" ht="12.75">
      <c r="B32" s="213"/>
      <c r="C32" s="196"/>
      <c r="D32" s="196"/>
      <c r="E32" s="196"/>
      <c r="F32" s="196"/>
      <c r="G32" s="196"/>
      <c r="H32" s="196"/>
      <c r="I32" s="196"/>
      <c r="J32" s="196"/>
      <c r="K32" s="196"/>
      <c r="L32" s="214"/>
    </row>
    <row r="33" spans="2:12" ht="12.75">
      <c r="B33" s="213"/>
      <c r="C33" s="196"/>
      <c r="D33" s="196"/>
      <c r="E33" s="196"/>
      <c r="F33" s="196"/>
      <c r="G33" s="196"/>
      <c r="H33" s="196"/>
      <c r="I33" s="196"/>
      <c r="J33" s="196"/>
      <c r="K33" s="196"/>
      <c r="L33" s="214"/>
    </row>
    <row r="34" spans="2:12" ht="12.75">
      <c r="B34" s="213"/>
      <c r="C34" s="196"/>
      <c r="D34" s="196"/>
      <c r="E34" s="196"/>
      <c r="F34" s="196"/>
      <c r="G34" s="196"/>
      <c r="H34" s="196"/>
      <c r="I34" s="196"/>
      <c r="J34" s="196"/>
      <c r="K34" s="196"/>
      <c r="L34" s="214"/>
    </row>
    <row r="35" spans="2:12" ht="12.75">
      <c r="B35" s="213"/>
      <c r="C35" s="196"/>
      <c r="D35" s="196"/>
      <c r="E35" s="196"/>
      <c r="F35" s="196"/>
      <c r="G35" s="196"/>
      <c r="H35" s="196"/>
      <c r="I35" s="196"/>
      <c r="J35" s="196"/>
      <c r="K35" s="196"/>
      <c r="L35" s="214"/>
    </row>
    <row r="36" spans="2:12" ht="12.75">
      <c r="B36" s="213"/>
      <c r="C36" s="196"/>
      <c r="D36" s="196"/>
      <c r="E36" s="196"/>
      <c r="F36" s="196"/>
      <c r="G36" s="196"/>
      <c r="H36" s="196"/>
      <c r="I36" s="196"/>
      <c r="J36" s="196"/>
      <c r="K36" s="196"/>
      <c r="L36" s="214"/>
    </row>
    <row r="37" spans="2:12" ht="12.75">
      <c r="B37" s="213"/>
      <c r="C37" s="196"/>
      <c r="D37" s="196"/>
      <c r="E37" s="196"/>
      <c r="F37" s="196"/>
      <c r="G37" s="196"/>
      <c r="H37" s="196"/>
      <c r="I37" s="196"/>
      <c r="J37" s="196"/>
      <c r="K37" s="196"/>
      <c r="L37" s="214"/>
    </row>
    <row r="38" spans="2:12" ht="12.75">
      <c r="B38" s="213"/>
      <c r="C38" s="196"/>
      <c r="D38" s="196"/>
      <c r="E38" s="196"/>
      <c r="F38" s="196"/>
      <c r="G38" s="196"/>
      <c r="H38" s="196"/>
      <c r="I38" s="196"/>
      <c r="J38" s="196"/>
      <c r="K38" s="196"/>
      <c r="L38" s="214"/>
    </row>
    <row r="39" spans="2:12" ht="12.75">
      <c r="B39" s="213"/>
      <c r="C39" s="196"/>
      <c r="D39" s="196"/>
      <c r="E39" s="196"/>
      <c r="F39" s="196"/>
      <c r="G39" s="196"/>
      <c r="H39" s="196"/>
      <c r="I39" s="196"/>
      <c r="J39" s="196"/>
      <c r="K39" s="196"/>
      <c r="L39" s="214"/>
    </row>
    <row r="40" spans="2:12" ht="12.75">
      <c r="B40" s="213"/>
      <c r="C40" s="196"/>
      <c r="D40" s="196"/>
      <c r="E40" s="196"/>
      <c r="F40" s="196"/>
      <c r="G40" s="196"/>
      <c r="H40" s="196"/>
      <c r="I40" s="196"/>
      <c r="J40" s="196"/>
      <c r="K40" s="196"/>
      <c r="L40" s="214"/>
    </row>
    <row r="41" spans="2:12" ht="12.75">
      <c r="B41" s="213"/>
      <c r="C41" s="196"/>
      <c r="D41" s="196"/>
      <c r="E41" s="196"/>
      <c r="F41" s="196"/>
      <c r="G41" s="196"/>
      <c r="H41" s="196"/>
      <c r="I41" s="196"/>
      <c r="J41" s="196"/>
      <c r="K41" s="196"/>
      <c r="L41" s="214"/>
    </row>
    <row r="42" spans="2:12" ht="12.75">
      <c r="B42" s="215"/>
      <c r="C42" s="197"/>
      <c r="D42" s="197"/>
      <c r="E42" s="197"/>
      <c r="F42" s="197"/>
      <c r="G42" s="197"/>
      <c r="H42" s="197"/>
      <c r="I42" s="197"/>
      <c r="J42" s="197"/>
      <c r="K42" s="197"/>
      <c r="L42" s="216"/>
    </row>
    <row r="43" spans="2:12" ht="12.75">
      <c r="B43" s="26"/>
      <c r="C43" s="26"/>
      <c r="D43" s="26"/>
      <c r="E43" s="26"/>
      <c r="F43" s="26"/>
      <c r="G43" s="26"/>
      <c r="H43" s="26"/>
      <c r="I43" s="35"/>
      <c r="J43" s="26"/>
      <c r="K43" s="26"/>
      <c r="L43" s="26"/>
    </row>
    <row r="44" spans="2:12" ht="12.75">
      <c r="B44" s="56" t="str">
        <f>'Decision Matrix'!B44</f>
        <v>Comments/Countermeasures:</v>
      </c>
      <c r="C44" s="26"/>
      <c r="D44" s="26"/>
      <c r="E44" s="26"/>
      <c r="F44" s="26"/>
      <c r="G44" s="26"/>
      <c r="H44" s="26"/>
      <c r="I44" s="74"/>
      <c r="J44" s="74"/>
      <c r="K44" s="74"/>
      <c r="L44" s="74"/>
    </row>
    <row r="45" spans="2:12" ht="12.75">
      <c r="B45" s="195"/>
      <c r="C45" s="195"/>
      <c r="D45" s="195"/>
      <c r="E45" s="195"/>
      <c r="F45" s="195"/>
      <c r="G45" s="195"/>
      <c r="H45" s="195"/>
      <c r="I45" s="195"/>
      <c r="J45" s="195"/>
      <c r="K45" s="195"/>
      <c r="L45" s="195"/>
    </row>
    <row r="46" spans="2:12" ht="12.75">
      <c r="B46" s="196"/>
      <c r="C46" s="196"/>
      <c r="D46" s="196"/>
      <c r="E46" s="196"/>
      <c r="F46" s="196"/>
      <c r="G46" s="196"/>
      <c r="H46" s="196"/>
      <c r="I46" s="196"/>
      <c r="J46" s="196"/>
      <c r="K46" s="196"/>
      <c r="L46" s="196"/>
    </row>
    <row r="47" spans="2:12" ht="12.75">
      <c r="B47" s="196"/>
      <c r="C47" s="196"/>
      <c r="D47" s="196"/>
      <c r="E47" s="196"/>
      <c r="F47" s="196"/>
      <c r="G47" s="196"/>
      <c r="H47" s="196"/>
      <c r="I47" s="196"/>
      <c r="J47" s="196"/>
      <c r="K47" s="196"/>
      <c r="L47" s="196"/>
    </row>
    <row r="48" spans="2:12" ht="12.75">
      <c r="B48" s="196"/>
      <c r="C48" s="196"/>
      <c r="D48" s="196"/>
      <c r="E48" s="196"/>
      <c r="F48" s="196"/>
      <c r="G48" s="196"/>
      <c r="H48" s="196"/>
      <c r="I48" s="196"/>
      <c r="J48" s="196"/>
      <c r="K48" s="196"/>
      <c r="L48" s="196"/>
    </row>
    <row r="49" spans="2:12" ht="12.75">
      <c r="B49" s="196"/>
      <c r="C49" s="196"/>
      <c r="D49" s="196"/>
      <c r="E49" s="196"/>
      <c r="F49" s="196"/>
      <c r="G49" s="196"/>
      <c r="H49" s="196"/>
      <c r="I49" s="196"/>
      <c r="J49" s="196"/>
      <c r="K49" s="196"/>
      <c r="L49" s="196"/>
    </row>
    <row r="50" spans="2:12" ht="12.75">
      <c r="B50" s="196"/>
      <c r="C50" s="196"/>
      <c r="D50" s="196"/>
      <c r="E50" s="196"/>
      <c r="F50" s="196"/>
      <c r="G50" s="196"/>
      <c r="H50" s="196"/>
      <c r="I50" s="196"/>
      <c r="J50" s="196"/>
      <c r="K50" s="196"/>
      <c r="L50" s="196"/>
    </row>
    <row r="51" spans="2:12" ht="12.75">
      <c r="B51" s="196"/>
      <c r="C51" s="196"/>
      <c r="D51" s="196"/>
      <c r="E51" s="196"/>
      <c r="F51" s="196"/>
      <c r="G51" s="196"/>
      <c r="H51" s="196"/>
      <c r="I51" s="196"/>
      <c r="J51" s="196"/>
      <c r="K51" s="196"/>
      <c r="L51" s="196"/>
    </row>
    <row r="52" spans="2:12" ht="12.75">
      <c r="B52" s="196"/>
      <c r="C52" s="196"/>
      <c r="D52" s="196"/>
      <c r="E52" s="196"/>
      <c r="F52" s="196"/>
      <c r="G52" s="196"/>
      <c r="H52" s="196"/>
      <c r="I52" s="196"/>
      <c r="J52" s="196"/>
      <c r="K52" s="196"/>
      <c r="L52" s="196"/>
    </row>
    <row r="53" spans="2:12" ht="12.75">
      <c r="B53" s="196"/>
      <c r="C53" s="196"/>
      <c r="D53" s="196"/>
      <c r="E53" s="196"/>
      <c r="F53" s="196"/>
      <c r="G53" s="196"/>
      <c r="H53" s="196"/>
      <c r="I53" s="196"/>
      <c r="J53" s="196"/>
      <c r="K53" s="196"/>
      <c r="L53" s="196"/>
    </row>
    <row r="54" spans="2:12" ht="12.75">
      <c r="B54" s="196"/>
      <c r="C54" s="196"/>
      <c r="D54" s="196"/>
      <c r="E54" s="196"/>
      <c r="F54" s="196"/>
      <c r="G54" s="196"/>
      <c r="H54" s="196"/>
      <c r="I54" s="196"/>
      <c r="J54" s="196"/>
      <c r="K54" s="196"/>
      <c r="L54" s="196"/>
    </row>
    <row r="55" spans="2:12" ht="12.75">
      <c r="B55" s="196"/>
      <c r="C55" s="196"/>
      <c r="D55" s="196"/>
      <c r="E55" s="196"/>
      <c r="F55" s="196"/>
      <c r="G55" s="196"/>
      <c r="H55" s="196"/>
      <c r="I55" s="196"/>
      <c r="J55" s="196"/>
      <c r="K55" s="196"/>
      <c r="L55" s="196"/>
    </row>
    <row r="56" spans="2:12" ht="12.75">
      <c r="B56" s="197"/>
      <c r="C56" s="197"/>
      <c r="D56" s="197"/>
      <c r="E56" s="197"/>
      <c r="F56" s="197"/>
      <c r="G56" s="197"/>
      <c r="H56" s="197"/>
      <c r="I56" s="197"/>
      <c r="J56" s="197"/>
      <c r="K56" s="197"/>
      <c r="L56" s="197"/>
    </row>
    <row r="57" spans="2:12" ht="12.75" customHeight="1">
      <c r="B57" s="205" t="str">
        <f>'Decision Matrix'!B56</f>
        <v>SQE sends the form to Production Quality and Design Dept.. Production Quality leads it to a decision and involves other department in the decision-making process if neccessary .</v>
      </c>
      <c r="C57" s="205"/>
      <c r="D57" s="205"/>
      <c r="E57" s="205"/>
      <c r="F57" s="205"/>
      <c r="G57" s="205"/>
      <c r="H57" s="205"/>
      <c r="I57" s="205"/>
      <c r="J57" s="205"/>
      <c r="K57" s="205"/>
      <c r="L57" s="205"/>
    </row>
    <row r="58" spans="2:12" ht="12.75">
      <c r="B58" s="206"/>
      <c r="C58" s="206"/>
      <c r="D58" s="206"/>
      <c r="E58" s="206"/>
      <c r="F58" s="206"/>
      <c r="G58" s="206"/>
      <c r="H58" s="206"/>
      <c r="I58" s="206"/>
      <c r="J58" s="206"/>
      <c r="K58" s="206"/>
      <c r="L58" s="206"/>
    </row>
    <row r="59" spans="2:12" ht="12.75">
      <c r="B59" s="206"/>
      <c r="C59" s="206"/>
      <c r="D59" s="206"/>
      <c r="E59" s="206"/>
      <c r="F59" s="206"/>
      <c r="G59" s="206"/>
      <c r="H59" s="206"/>
      <c r="I59" s="206"/>
      <c r="J59" s="206"/>
      <c r="K59" s="206"/>
      <c r="L59" s="206"/>
    </row>
    <row r="60" spans="2:12" ht="12.75">
      <c r="B60" s="206"/>
      <c r="C60" s="206"/>
      <c r="D60" s="206"/>
      <c r="E60" s="206"/>
      <c r="F60" s="206"/>
      <c r="G60" s="206"/>
      <c r="H60" s="206"/>
      <c r="I60" s="206"/>
      <c r="J60" s="206"/>
      <c r="K60" s="206"/>
      <c r="L60" s="206"/>
    </row>
    <row r="61" spans="2:12" ht="12.75">
      <c r="B61" s="206"/>
      <c r="C61" s="206"/>
      <c r="D61" s="206"/>
      <c r="E61" s="206"/>
      <c r="F61" s="206"/>
      <c r="G61" s="206"/>
      <c r="H61" s="206"/>
      <c r="I61" s="206"/>
      <c r="J61" s="206"/>
      <c r="K61" s="206"/>
      <c r="L61" s="206"/>
    </row>
  </sheetData>
  <sheetProtection/>
  <mergeCells count="8">
    <mergeCell ref="B2:G4"/>
    <mergeCell ref="B57:L61"/>
    <mergeCell ref="B14:L42"/>
    <mergeCell ref="B45:L56"/>
    <mergeCell ref="D6:G6"/>
    <mergeCell ref="D8:I8"/>
    <mergeCell ref="D10:I10"/>
    <mergeCell ref="D12:I12"/>
  </mergeCells>
  <printOptions/>
  <pageMargins left="0.3937007874015748" right="0.1968503937007874" top="0.7874015748031497" bottom="0.7874015748031497" header="0.5118110236220472" footer="0.5118110236220472"/>
  <pageSetup horizontalDpi="600" verticalDpi="600" orientation="portrait" paperSize="9" scale="95" r:id="rId2"/>
  <headerFooter alignWithMargins="0">
    <oddFooter>&amp;L&amp;6File: &amp;"Arial,Kursiv"&amp;F.xls&amp;C&amp;6Rev.: 07/Oct-02-2007&amp;R&amp;6erstellt: TD-QT-L</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1:V58"/>
  <sheetViews>
    <sheetView zoomScale="90" zoomScaleNormal="90" zoomScalePageLayoutView="0" workbookViewId="0" topLeftCell="A1">
      <selection activeCell="A1" sqref="A1:S1"/>
    </sheetView>
  </sheetViews>
  <sheetFormatPr defaultColWidth="11.421875" defaultRowHeight="12.75"/>
  <cols>
    <col min="1" max="1" width="3.57421875" style="0" customWidth="1"/>
    <col min="2" max="4" width="4.57421875" style="0" customWidth="1"/>
    <col min="5" max="5" width="5.28125" style="0" customWidth="1"/>
    <col min="6" max="22" width="4.57421875" style="0" customWidth="1"/>
  </cols>
  <sheetData>
    <row r="1" spans="1:19" ht="24">
      <c r="A1" s="233" t="str">
        <f>IF('Deviation Request'!$G$2=1,"Flow chart Deviation Request",IF('Deviation Request'!$G$2=2,"Ablauf einer Abweicherlaubnis",IF('Deviation Request'!$G$2=3,"Schemat blokowy zezwolenia warunkowego",IF('Deviation Request'!$G$2=4,"Flow chart Deviation Request","XXX"))))</f>
        <v>Flow chart Deviation Request</v>
      </c>
      <c r="B1" s="233"/>
      <c r="C1" s="233"/>
      <c r="D1" s="233"/>
      <c r="E1" s="233"/>
      <c r="F1" s="233"/>
      <c r="G1" s="233"/>
      <c r="H1" s="233"/>
      <c r="I1" s="233"/>
      <c r="J1" s="233"/>
      <c r="K1" s="233"/>
      <c r="L1" s="233"/>
      <c r="M1" s="233"/>
      <c r="N1" s="233"/>
      <c r="O1" s="233"/>
      <c r="P1" s="233"/>
      <c r="Q1" s="233"/>
      <c r="R1" s="233"/>
      <c r="S1" s="233"/>
    </row>
    <row r="2" spans="1:22" ht="12.75" customHeight="1">
      <c r="A2" s="232" t="str">
        <f>IF('Deviation Request'!$G$2=1,"Important note: a Deviation Request (DR) is a kind of special approval which should only be used in the event of any critical delivery situation. ",IF('Deviation Request'!$G$2=2,"Wichtig: die Abweicherlaubnis ist ein Sonderfall und sollte nur im äußersten Notfall (z.B. Versorgungsengpass) genutzt werden. ",IF('Deviation Request'!$G$2=3,"Uwaga: Wniosek o dopuszczenie warunkowe (DR) jest rodzajem specjalnego zezwolenia, które powinno być stosowane tylko w przypadku krytycznej sytuacji dostawy. ",IF('Deviation Request'!$G$2=4,"Important note: a Deviation Request (DR) is a kind of special approval which should only be used in the event of any critical delivery situation. ","XXX"))))</f>
        <v>Important note: a Deviation Request (DR) is a kind of special approval which should only be used in the event of any critical delivery situation. </v>
      </c>
      <c r="B2" s="232"/>
      <c r="C2" s="232"/>
      <c r="D2" s="232"/>
      <c r="E2" s="232"/>
      <c r="F2" s="232"/>
      <c r="G2" s="232"/>
      <c r="H2" s="232"/>
      <c r="I2" s="232"/>
      <c r="J2" s="232"/>
      <c r="K2" s="232"/>
      <c r="L2" s="232"/>
      <c r="M2" s="232"/>
      <c r="N2" s="232"/>
      <c r="O2" s="232"/>
      <c r="P2" s="232"/>
      <c r="Q2" s="232"/>
      <c r="R2" s="232"/>
      <c r="S2" s="232"/>
      <c r="T2" s="232"/>
      <c r="U2" s="93"/>
      <c r="V2" s="93"/>
    </row>
    <row r="3" spans="1:22" ht="15.75" customHeight="1">
      <c r="A3" s="232"/>
      <c r="B3" s="232"/>
      <c r="C3" s="232"/>
      <c r="D3" s="232"/>
      <c r="E3" s="232"/>
      <c r="F3" s="232"/>
      <c r="G3" s="232"/>
      <c r="H3" s="232"/>
      <c r="I3" s="232"/>
      <c r="J3" s="232"/>
      <c r="K3" s="232"/>
      <c r="L3" s="232"/>
      <c r="M3" s="232"/>
      <c r="N3" s="232"/>
      <c r="O3" s="232"/>
      <c r="P3" s="232"/>
      <c r="Q3" s="232"/>
      <c r="R3" s="232"/>
      <c r="S3" s="232"/>
      <c r="T3" s="232"/>
      <c r="U3" s="93"/>
      <c r="V3" s="93"/>
    </row>
    <row r="4" spans="1:22" ht="15.75" customHeight="1">
      <c r="A4" s="232" t="str">
        <f>IF('Deviation Request'!$G$2=1,"The purpose of a DR is to inform WIKA about a quality deviation with a clear statement about appropriate corrective measures.",IF('Deviation Request'!$G$2=2,"Zweck der Abweicherlaubnis ist die fristgerechte Information über eine Abweichung an WIKA mit Nennung der ergriffenen Abstellmaßnahmen.",IF('Deviation Request'!$G$2=3,"Celem DR jest poinformowanie firmy WIKA o odchyleniu jakościowym z jasnym oświadczeniem o odpowiednich środkach naprawczych.",IF('Deviation Request'!$G$2=4,"The purpose of a DR is to inform WIKA about a quality deviation with a clear statement about appropriate corrective measures.","XXX"))))</f>
        <v>The purpose of a DR is to inform WIKA about a quality deviation with a clear statement about appropriate corrective measures.</v>
      </c>
      <c r="B4" s="232"/>
      <c r="C4" s="232"/>
      <c r="D4" s="232"/>
      <c r="E4" s="232"/>
      <c r="F4" s="232"/>
      <c r="G4" s="232"/>
      <c r="H4" s="232"/>
      <c r="I4" s="232"/>
      <c r="J4" s="232"/>
      <c r="K4" s="232"/>
      <c r="L4" s="232"/>
      <c r="M4" s="232"/>
      <c r="N4" s="232"/>
      <c r="O4" s="232"/>
      <c r="P4" s="232"/>
      <c r="Q4" s="232"/>
      <c r="R4" s="232"/>
      <c r="S4" s="232"/>
      <c r="T4" s="232"/>
      <c r="U4" s="93"/>
      <c r="V4" s="93"/>
    </row>
    <row r="5" spans="1:22" ht="15.75" customHeight="1">
      <c r="A5" s="232"/>
      <c r="B5" s="232"/>
      <c r="C5" s="232"/>
      <c r="D5" s="232"/>
      <c r="E5" s="232"/>
      <c r="F5" s="232"/>
      <c r="G5" s="232"/>
      <c r="H5" s="232"/>
      <c r="I5" s="232"/>
      <c r="J5" s="232"/>
      <c r="K5" s="232"/>
      <c r="L5" s="232"/>
      <c r="M5" s="232"/>
      <c r="N5" s="232"/>
      <c r="O5" s="232"/>
      <c r="P5" s="232"/>
      <c r="Q5" s="232"/>
      <c r="R5" s="232"/>
      <c r="S5" s="232"/>
      <c r="T5" s="232"/>
      <c r="U5" s="93"/>
      <c r="V5" s="93"/>
    </row>
    <row r="6" spans="1:19" ht="12.75">
      <c r="A6" s="8"/>
      <c r="B6" s="8"/>
      <c r="C6" s="8"/>
      <c r="D6" s="8"/>
      <c r="E6" s="8"/>
      <c r="F6" s="8"/>
      <c r="G6" s="8"/>
      <c r="H6" s="8"/>
      <c r="I6" s="8"/>
      <c r="J6" s="8"/>
      <c r="K6" s="8"/>
      <c r="L6" s="8"/>
      <c r="M6" s="8"/>
      <c r="N6" s="8"/>
      <c r="O6" s="8"/>
      <c r="P6" s="8"/>
      <c r="Q6" s="8"/>
      <c r="R6" s="8"/>
      <c r="S6" s="8"/>
    </row>
    <row r="7" spans="1:19" ht="12.75" customHeight="1">
      <c r="A7" s="217" t="str">
        <f>IF('Deviation Request'!$G$2=1,"Supplier",IF('Deviation Request'!$G$2=2,"Lieferant",IF('Deviation Request'!$G$2=3,"Dostawca",IF('Deviation Request'!$G$2=4,"Supplier","XXX"))))</f>
        <v>Supplier</v>
      </c>
      <c r="B7" s="222" t="str">
        <f>IF('Deviation Request'!$G$2=1,"Supplier detects a quality deviation",IF('Deviation Request'!$G$2=2,"Lieferant stellt Abweichung fest",IF('Deviation Request'!$G$2=3,"Dostawca wykrywa odchylenie jakościowe",IF('Deviation Request'!$G$2=4,"Supplier detects a quality deviation","XXX"))))</f>
        <v>Supplier detects a quality deviation</v>
      </c>
      <c r="C7" s="222"/>
      <c r="D7" s="222"/>
      <c r="E7" s="222"/>
      <c r="F7" s="8"/>
      <c r="G7" s="8"/>
      <c r="H7" s="8"/>
      <c r="I7" s="8"/>
      <c r="J7" s="8"/>
      <c r="K7" s="8"/>
      <c r="L7" s="8"/>
      <c r="M7" s="8"/>
      <c r="N7" s="8"/>
      <c r="O7" s="8"/>
      <c r="P7" s="8"/>
      <c r="Q7" s="8"/>
      <c r="R7" s="8"/>
      <c r="S7" s="8"/>
    </row>
    <row r="8" spans="1:19" ht="12.75">
      <c r="A8" s="218"/>
      <c r="B8" s="222"/>
      <c r="C8" s="222"/>
      <c r="D8" s="222"/>
      <c r="E8" s="222"/>
      <c r="F8" s="8"/>
      <c r="G8" s="8"/>
      <c r="H8" s="8"/>
      <c r="I8" s="8"/>
      <c r="J8" s="8"/>
      <c r="K8" s="8"/>
      <c r="L8" s="8"/>
      <c r="M8" s="8"/>
      <c r="N8" s="8"/>
      <c r="O8" s="8"/>
      <c r="P8" s="8"/>
      <c r="Q8" s="8"/>
      <c r="R8" s="8"/>
      <c r="S8" s="8"/>
    </row>
    <row r="9" spans="1:19" ht="12.75">
      <c r="A9" s="218"/>
      <c r="B9" s="222"/>
      <c r="C9" s="222"/>
      <c r="D9" s="222"/>
      <c r="E9" s="222"/>
      <c r="F9" s="8"/>
      <c r="G9" s="8"/>
      <c r="H9" s="8"/>
      <c r="I9" s="8"/>
      <c r="J9" s="8"/>
      <c r="K9" s="8"/>
      <c r="L9" s="8"/>
      <c r="M9" s="8"/>
      <c r="N9" s="8"/>
      <c r="O9" s="8"/>
      <c r="P9" s="8"/>
      <c r="Q9" s="8"/>
      <c r="R9" s="8"/>
      <c r="S9" s="8"/>
    </row>
    <row r="10" spans="1:19" ht="12.75">
      <c r="A10" s="219"/>
      <c r="B10" s="222"/>
      <c r="C10" s="222"/>
      <c r="D10" s="222"/>
      <c r="E10" s="222"/>
      <c r="F10" s="8"/>
      <c r="G10" s="8"/>
      <c r="H10" s="8"/>
      <c r="I10" s="8"/>
      <c r="J10" s="8"/>
      <c r="K10" s="8"/>
      <c r="L10" s="8"/>
      <c r="M10" s="8"/>
      <c r="N10" s="8"/>
      <c r="O10" s="8"/>
      <c r="P10" s="8"/>
      <c r="Q10" s="8"/>
      <c r="R10" s="8"/>
      <c r="S10" s="8"/>
    </row>
    <row r="11" spans="1:19" ht="12.75">
      <c r="A11" s="8"/>
      <c r="B11" s="8"/>
      <c r="C11" s="8"/>
      <c r="D11" s="9"/>
      <c r="E11" s="8"/>
      <c r="F11" s="8"/>
      <c r="G11" s="8"/>
      <c r="H11" s="8"/>
      <c r="I11" s="8"/>
      <c r="J11" s="8"/>
      <c r="K11" s="8"/>
      <c r="L11" s="8"/>
      <c r="M11" s="8"/>
      <c r="N11" s="8"/>
      <c r="O11" s="8"/>
      <c r="P11" s="8"/>
      <c r="Q11" s="8"/>
      <c r="R11" s="8"/>
      <c r="S11" s="8"/>
    </row>
    <row r="12" spans="1:19" ht="12.75" customHeight="1">
      <c r="A12" s="217" t="str">
        <f>$A$7</f>
        <v>Supplier</v>
      </c>
      <c r="B12" s="222" t="str">
        <f>IF('Deviation Request'!$G$2=1,"Supplier defines corrective actions",IF('Deviation Request'!$G$2=2,"Lieferant legt interne Maßnahmen fest",IF('Deviation Request'!$G$2=3,"Dostawca określa działania naprawcze",IF('Deviation Request'!$G$2=4,"Supplier defines corrective actions","XXX"))))</f>
        <v>Supplier defines corrective actions</v>
      </c>
      <c r="C12" s="222"/>
      <c r="D12" s="222"/>
      <c r="E12" s="222"/>
      <c r="F12" s="8"/>
      <c r="G12" s="8"/>
      <c r="H12" s="8"/>
      <c r="I12" s="8"/>
      <c r="J12" s="8"/>
      <c r="K12" s="8"/>
      <c r="L12" s="8"/>
      <c r="M12" s="8"/>
      <c r="N12" s="8"/>
      <c r="O12" s="8"/>
      <c r="P12" s="8"/>
      <c r="Q12" s="8"/>
      <c r="R12" s="8"/>
      <c r="S12" s="8"/>
    </row>
    <row r="13" spans="1:19" ht="12.75">
      <c r="A13" s="218"/>
      <c r="B13" s="222"/>
      <c r="C13" s="222"/>
      <c r="D13" s="222"/>
      <c r="E13" s="222"/>
      <c r="F13" s="8"/>
      <c r="G13" s="8"/>
      <c r="H13" s="8"/>
      <c r="I13" s="8"/>
      <c r="J13" s="8"/>
      <c r="K13" s="8"/>
      <c r="L13" s="8"/>
      <c r="M13" s="8"/>
      <c r="N13" s="8"/>
      <c r="O13" s="8"/>
      <c r="P13" s="8"/>
      <c r="Q13" s="8"/>
      <c r="R13" s="8"/>
      <c r="S13" s="8"/>
    </row>
    <row r="14" spans="1:19" ht="12.75">
      <c r="A14" s="218"/>
      <c r="B14" s="222"/>
      <c r="C14" s="222"/>
      <c r="D14" s="222"/>
      <c r="E14" s="222"/>
      <c r="F14" s="8"/>
      <c r="G14" s="8"/>
      <c r="H14" s="8"/>
      <c r="I14" s="8"/>
      <c r="J14" s="8"/>
      <c r="K14" s="8"/>
      <c r="L14" s="8"/>
      <c r="M14" s="8"/>
      <c r="N14" s="8"/>
      <c r="O14" s="8"/>
      <c r="P14" s="8"/>
      <c r="Q14" s="8"/>
      <c r="R14" s="8"/>
      <c r="S14" s="8"/>
    </row>
    <row r="15" spans="1:19" ht="12.75">
      <c r="A15" s="219"/>
      <c r="B15" s="222"/>
      <c r="C15" s="222"/>
      <c r="D15" s="222"/>
      <c r="E15" s="222"/>
      <c r="F15" s="8"/>
      <c r="G15" s="8"/>
      <c r="H15" s="8"/>
      <c r="I15" s="8"/>
      <c r="J15" s="8"/>
      <c r="K15" s="8"/>
      <c r="L15" s="8"/>
      <c r="M15" s="8"/>
      <c r="N15" s="8"/>
      <c r="O15" s="8"/>
      <c r="P15" s="8"/>
      <c r="Q15" s="8"/>
      <c r="R15" s="8"/>
      <c r="S15" s="8"/>
    </row>
    <row r="16" spans="1:19" ht="12.75">
      <c r="A16" s="8"/>
      <c r="B16" s="8"/>
      <c r="C16" s="8"/>
      <c r="D16" s="11"/>
      <c r="E16" s="8"/>
      <c r="F16" s="8"/>
      <c r="G16" s="8"/>
      <c r="H16" s="8"/>
      <c r="I16" s="8"/>
      <c r="J16" s="8"/>
      <c r="K16" s="8"/>
      <c r="L16" s="8"/>
      <c r="M16" s="8"/>
      <c r="N16" s="8"/>
      <c r="O16" s="8"/>
      <c r="P16" s="8"/>
      <c r="Q16" s="8"/>
      <c r="R16" s="8"/>
      <c r="S16" s="8"/>
    </row>
    <row r="17" spans="1:19" ht="12.75" customHeight="1">
      <c r="A17" s="217" t="str">
        <f>$A$7</f>
        <v>Supplier</v>
      </c>
      <c r="B17" s="222" t="str">
        <f>IF('Deviation Request'!$G$2=1,"Supplier issues Deviation Request",IF('Deviation Request'!$G$2=2,"Lieferant erstellt Antrag auf Abweicherlaubnis",IF('Deviation Request'!$G$2=3,"Dostawca wystawia wniosek o warunkowe odstępstwo",IF('Deviation Request'!$G$2=4,"Supplier issues Deviation Request","XXX"))))</f>
        <v>Supplier issues Deviation Request</v>
      </c>
      <c r="C17" s="222"/>
      <c r="D17" s="222"/>
      <c r="E17" s="222"/>
      <c r="F17" s="8"/>
      <c r="G17" s="8"/>
      <c r="H17" s="8"/>
      <c r="I17" s="8"/>
      <c r="J17" s="8"/>
      <c r="K17" s="8"/>
      <c r="L17" s="8"/>
      <c r="M17" s="8"/>
      <c r="N17" s="8"/>
      <c r="O17" s="8"/>
      <c r="P17" s="8"/>
      <c r="Q17" s="8"/>
      <c r="R17" s="8"/>
      <c r="S17" s="8"/>
    </row>
    <row r="18" spans="1:19" ht="12.75">
      <c r="A18" s="218"/>
      <c r="B18" s="222"/>
      <c r="C18" s="222"/>
      <c r="D18" s="222"/>
      <c r="E18" s="222"/>
      <c r="F18" s="8"/>
      <c r="G18" s="12"/>
      <c r="H18" s="8"/>
      <c r="I18" s="8"/>
      <c r="J18" s="8"/>
      <c r="K18" s="8"/>
      <c r="L18" s="8"/>
      <c r="M18" s="8"/>
      <c r="N18" s="8"/>
      <c r="O18" s="8"/>
      <c r="P18" s="8"/>
      <c r="Q18" s="8"/>
      <c r="R18" s="8"/>
      <c r="S18" s="8"/>
    </row>
    <row r="19" spans="1:19" ht="12.75">
      <c r="A19" s="218"/>
      <c r="B19" s="222"/>
      <c r="C19" s="222"/>
      <c r="D19" s="222"/>
      <c r="E19" s="222"/>
      <c r="F19" s="8"/>
      <c r="G19" s="12"/>
      <c r="H19" s="8"/>
      <c r="I19" s="8"/>
      <c r="J19" s="8"/>
      <c r="K19" s="8"/>
      <c r="L19" s="8"/>
      <c r="M19" s="8"/>
      <c r="N19" s="8"/>
      <c r="O19" s="8"/>
      <c r="P19" s="8"/>
      <c r="Q19" s="8"/>
      <c r="R19" s="8"/>
      <c r="S19" s="8"/>
    </row>
    <row r="20" spans="1:19" ht="12.75" customHeight="1">
      <c r="A20" s="219"/>
      <c r="B20" s="222"/>
      <c r="C20" s="222"/>
      <c r="D20" s="222"/>
      <c r="E20" s="222"/>
      <c r="F20" s="8"/>
      <c r="G20" s="8"/>
      <c r="H20" s="8"/>
      <c r="I20" s="8"/>
      <c r="J20" s="8"/>
      <c r="K20" s="8"/>
      <c r="L20" s="8"/>
      <c r="M20" s="8"/>
      <c r="N20" s="8"/>
      <c r="O20" s="8"/>
      <c r="P20" s="8"/>
      <c r="Q20" s="8"/>
      <c r="R20" s="8"/>
      <c r="S20" s="8"/>
    </row>
    <row r="21" spans="1:19" ht="12.75">
      <c r="A21" s="8"/>
      <c r="B21" s="8"/>
      <c r="C21" s="8"/>
      <c r="D21" s="9"/>
      <c r="E21" s="8"/>
      <c r="F21" s="8"/>
      <c r="G21" s="8"/>
      <c r="H21" s="8"/>
      <c r="I21" s="8"/>
      <c r="J21" s="8"/>
      <c r="K21" s="8"/>
      <c r="L21" s="8"/>
      <c r="M21" s="8"/>
      <c r="N21" s="8"/>
      <c r="O21" s="8"/>
      <c r="P21" s="8"/>
      <c r="Q21" s="8"/>
      <c r="R21" s="8"/>
      <c r="S21" s="8"/>
    </row>
    <row r="22" spans="1:19" ht="12.75">
      <c r="A22" s="8"/>
      <c r="B22" s="8"/>
      <c r="C22" s="8"/>
      <c r="D22" s="11"/>
      <c r="E22" s="8"/>
      <c r="F22" s="8"/>
      <c r="G22" s="8"/>
      <c r="H22" s="8"/>
      <c r="I22" s="8"/>
      <c r="J22" s="8"/>
      <c r="K22" s="8"/>
      <c r="L22" s="8"/>
      <c r="M22" s="8"/>
      <c r="N22" s="8"/>
      <c r="O22" s="8"/>
      <c r="P22" s="8"/>
      <c r="Q22" s="8"/>
      <c r="R22" s="8"/>
      <c r="S22" s="8"/>
    </row>
    <row r="23" spans="1:20" ht="12.75" customHeight="1">
      <c r="A23" s="217" t="str">
        <f>$A$7</f>
        <v>Supplier</v>
      </c>
      <c r="B23" s="222" t="str">
        <f>IF('Deviation Request'!$G$2=1,"Supplier sends Deviation Request  to the Supplier Quality Engineer",IF('Deviation Request'!$G$2=2,"Antrag auf Abweicherlaubnis wird an SQE WIKA gesendet",IF('Deviation Request'!$G$2=3,"Dostawca wysyła wniosek o dopuszczenie warunkowe do inżyniera jakości dostaw",IF('Deviation Request'!$G$2=4,"Supplier sends Deviation Request  to the Supplier Quality Engineer","XXX"))))</f>
        <v>Supplier sends Deviation Request  to the Supplier Quality Engineer</v>
      </c>
      <c r="C23" s="222"/>
      <c r="D23" s="222"/>
      <c r="E23" s="222"/>
      <c r="F23" s="8"/>
      <c r="G23" s="235" t="str">
        <f>IF('Deviation Request'!$G$2=1,"Important note: fill out all boxes correctly! Root cause, containment and long-term corrective actions must be stated with reasonable due dates.",IF('Deviation Request'!$G$2=2,"Wichtig: korrektes Ausfüllen der Abweicherlaubnis (alle Felder)!
Es müssen sowohl der Fehlergrund, Sofortmaßnahmen und dauerhafte Abstellmaßnahmen mit Terminen genannt werden!",IF('Deviation Request'!$G$2=3,"Uwaga: należy wypełnić wszystkie pola ! Główna przyczyna, działania zaradcze i długotrwałe działania naprawcze muszą być podane z określonym rozsądnym terminem.",IF('Deviation Request'!$G$2=4,"Important note: fill out all boxes correctly! Root cause, containment and long-term corrective actions must be stated with reasonable due dates.","XXX"))))</f>
        <v>Important note: fill out all boxes correctly! Root cause, containment and long-term corrective actions must be stated with reasonable due dates.</v>
      </c>
      <c r="H23" s="235"/>
      <c r="I23" s="235"/>
      <c r="J23" s="235"/>
      <c r="K23" s="235"/>
      <c r="L23" s="235"/>
      <c r="M23" s="235"/>
      <c r="N23" s="235"/>
      <c r="O23" s="235"/>
      <c r="P23" s="235"/>
      <c r="Q23" s="235"/>
      <c r="R23" s="235"/>
      <c r="S23" s="235"/>
      <c r="T23" s="92"/>
    </row>
    <row r="24" spans="1:19" ht="12.75">
      <c r="A24" s="218"/>
      <c r="B24" s="222"/>
      <c r="C24" s="222"/>
      <c r="D24" s="222"/>
      <c r="E24" s="222"/>
      <c r="F24" s="8"/>
      <c r="G24" s="235"/>
      <c r="H24" s="235"/>
      <c r="I24" s="235"/>
      <c r="J24" s="235"/>
      <c r="K24" s="235"/>
      <c r="L24" s="235"/>
      <c r="M24" s="235"/>
      <c r="N24" s="235"/>
      <c r="O24" s="235"/>
      <c r="P24" s="235"/>
      <c r="Q24" s="235"/>
      <c r="R24" s="235"/>
      <c r="S24" s="235"/>
    </row>
    <row r="25" spans="1:19" ht="12.75">
      <c r="A25" s="218"/>
      <c r="B25" s="222"/>
      <c r="C25" s="222"/>
      <c r="D25" s="222"/>
      <c r="E25" s="222"/>
      <c r="F25" s="8"/>
      <c r="G25" s="235"/>
      <c r="H25" s="235"/>
      <c r="I25" s="235"/>
      <c r="J25" s="235"/>
      <c r="K25" s="235"/>
      <c r="L25" s="235"/>
      <c r="M25" s="235"/>
      <c r="N25" s="235"/>
      <c r="O25" s="235"/>
      <c r="P25" s="235"/>
      <c r="Q25" s="235"/>
      <c r="R25" s="235"/>
      <c r="S25" s="235"/>
    </row>
    <row r="26" spans="1:19" ht="12.75">
      <c r="A26" s="218"/>
      <c r="B26" s="222"/>
      <c r="C26" s="222"/>
      <c r="D26" s="222"/>
      <c r="E26" s="222"/>
      <c r="F26" s="8"/>
      <c r="G26" s="235"/>
      <c r="H26" s="235"/>
      <c r="I26" s="235"/>
      <c r="J26" s="235"/>
      <c r="K26" s="235"/>
      <c r="L26" s="235"/>
      <c r="M26" s="235"/>
      <c r="N26" s="235"/>
      <c r="O26" s="235"/>
      <c r="P26" s="235"/>
      <c r="Q26" s="235"/>
      <c r="R26" s="235"/>
      <c r="S26" s="235"/>
    </row>
    <row r="27" spans="1:19" ht="12.75">
      <c r="A27" s="219"/>
      <c r="B27" s="222"/>
      <c r="C27" s="222"/>
      <c r="D27" s="222"/>
      <c r="E27" s="222"/>
      <c r="F27" s="8"/>
      <c r="G27" s="8"/>
      <c r="H27" s="8"/>
      <c r="I27" s="8"/>
      <c r="J27" s="8"/>
      <c r="K27" s="8"/>
      <c r="L27" s="8"/>
      <c r="M27" s="8"/>
      <c r="N27" s="8"/>
      <c r="O27" s="8"/>
      <c r="P27" s="8"/>
      <c r="Q27" s="8"/>
      <c r="R27" s="8"/>
      <c r="S27" s="8"/>
    </row>
    <row r="28" spans="1:19" ht="12.75" customHeight="1">
      <c r="A28" s="8"/>
      <c r="B28" s="8"/>
      <c r="C28" s="8"/>
      <c r="D28" s="9"/>
      <c r="E28" s="8"/>
      <c r="F28" s="8"/>
      <c r="G28" s="8"/>
      <c r="H28" s="8"/>
      <c r="I28" s="8"/>
      <c r="J28" s="8"/>
      <c r="K28" s="8"/>
      <c r="L28" s="8"/>
      <c r="M28" s="8"/>
      <c r="N28" s="8"/>
      <c r="O28" s="8"/>
      <c r="P28" s="8"/>
      <c r="Q28" s="8"/>
      <c r="R28" s="8"/>
      <c r="S28" s="8"/>
    </row>
    <row r="29" spans="1:19" ht="12.75" customHeight="1">
      <c r="A29" s="217" t="s">
        <v>0</v>
      </c>
      <c r="B29" s="222" t="str">
        <f>IF('Deviation Request'!$G$2=1,"WIKA decides if Deviation Request is acceptable (QS, SLE, LB)",IF('Deviation Request'!$G$2=2,"WIKA interne Entscheidung über Abweicherlaubnis (QS, SLE, LB)",IF('Deviation Request'!$G$2=3,"WIKA decyduje o akceptacji dopuszczenia warunkowego (QS, SLE, LB)",IF('Deviation Request'!$G$2=4,"WIKA decides if Deviation Request is acceptable (QS, SLE, LB)","XXX"))))</f>
        <v>WIKA decides if Deviation Request is acceptable (QS, SLE, LB)</v>
      </c>
      <c r="C29" s="222"/>
      <c r="D29" s="222"/>
      <c r="E29" s="222"/>
      <c r="F29" s="8"/>
      <c r="G29" s="8"/>
      <c r="H29" s="217" t="str">
        <f>$A$7</f>
        <v>Supplier</v>
      </c>
      <c r="I29" s="222" t="str">
        <f>IF('Deviation Request'!$G$2=1,"Goods can not be shipped to WIKA",IF('Deviation Request'!$G$2=2,"Ware darf nicht gesendet werden.",IF('Deviation Request'!$G$2=3,"Części nie mogą być wysłane do WIKA",IF('Deviation Request'!$G$2=4,"Goods can not be shipped to WIKA","XXX"))))</f>
        <v>Goods can not be shipped to WIKA</v>
      </c>
      <c r="J29" s="222"/>
      <c r="K29" s="222"/>
      <c r="L29" s="222"/>
      <c r="M29" s="8"/>
      <c r="N29" s="8"/>
      <c r="O29" s="8"/>
      <c r="P29" s="8"/>
      <c r="Q29" s="8"/>
      <c r="R29" s="8"/>
      <c r="S29" s="8"/>
    </row>
    <row r="30" spans="1:19" ht="12.75">
      <c r="A30" s="218"/>
      <c r="B30" s="222"/>
      <c r="C30" s="222"/>
      <c r="D30" s="222"/>
      <c r="E30" s="222"/>
      <c r="F30" s="220" t="str">
        <f>IF('Deviation Request'!$G$2=1,"No",IF('Deviation Request'!$G$2=2,"Nein",IF('Deviation Request'!$G$2=3,"Nie",IF('Deviation Request'!$G$2=4,"No","XXX"))))</f>
        <v>No</v>
      </c>
      <c r="G30" s="221"/>
      <c r="H30" s="218"/>
      <c r="I30" s="222"/>
      <c r="J30" s="222"/>
      <c r="K30" s="222"/>
      <c r="L30" s="222"/>
      <c r="M30" s="8"/>
      <c r="N30" s="8"/>
      <c r="O30" s="8"/>
      <c r="P30" s="8"/>
      <c r="Q30" s="8"/>
      <c r="R30" s="8"/>
      <c r="S30" s="8"/>
    </row>
    <row r="31" spans="1:19" ht="12.75">
      <c r="A31" s="218"/>
      <c r="B31" s="222"/>
      <c r="C31" s="222"/>
      <c r="D31" s="222"/>
      <c r="E31" s="222"/>
      <c r="F31" s="8"/>
      <c r="G31" s="8"/>
      <c r="H31" s="218"/>
      <c r="I31" s="222"/>
      <c r="J31" s="222"/>
      <c r="K31" s="222"/>
      <c r="L31" s="222"/>
      <c r="M31" s="8"/>
      <c r="N31" s="8"/>
      <c r="O31" s="8"/>
      <c r="P31" s="8"/>
      <c r="Q31" s="8"/>
      <c r="R31" s="8"/>
      <c r="S31" s="8"/>
    </row>
    <row r="32" spans="1:19" ht="12.75">
      <c r="A32" s="219"/>
      <c r="B32" s="222"/>
      <c r="C32" s="222"/>
      <c r="D32" s="222"/>
      <c r="E32" s="222"/>
      <c r="F32" s="8"/>
      <c r="G32" s="8"/>
      <c r="H32" s="219"/>
      <c r="I32" s="222"/>
      <c r="J32" s="222"/>
      <c r="K32" s="222"/>
      <c r="L32" s="222"/>
      <c r="M32" s="8"/>
      <c r="N32" s="8"/>
      <c r="O32" s="8"/>
      <c r="P32" s="8"/>
      <c r="Q32" s="8"/>
      <c r="R32" s="8"/>
      <c r="S32" s="8"/>
    </row>
    <row r="33" spans="1:19" ht="12.75">
      <c r="A33" s="8"/>
      <c r="B33" s="8"/>
      <c r="C33" s="8"/>
      <c r="D33" s="9"/>
      <c r="E33" s="8"/>
      <c r="F33" s="8"/>
      <c r="G33" s="8"/>
      <c r="H33" s="8"/>
      <c r="I33" s="8"/>
      <c r="J33" s="8"/>
      <c r="K33" s="8"/>
      <c r="L33" s="8"/>
      <c r="M33" s="8"/>
      <c r="N33" s="8"/>
      <c r="O33" s="8"/>
      <c r="P33" s="8"/>
      <c r="Q33" s="8"/>
      <c r="R33" s="8"/>
      <c r="S33" s="8"/>
    </row>
    <row r="34" spans="1:19" ht="12.75">
      <c r="A34" s="8"/>
      <c r="B34" s="8"/>
      <c r="C34" s="13" t="str">
        <f>IF('Deviation Request'!$G$2=1,"Yes",IF('Deviation Request'!$G$2=2,"Ja",IF('Deviation Request'!$G$2=3,"Tak",IF('Deviation Request'!$G$2=4,"Yes","XXX"))))</f>
        <v>Yes</v>
      </c>
      <c r="D34" s="14"/>
      <c r="E34" s="8"/>
      <c r="F34" s="8"/>
      <c r="G34" s="8"/>
      <c r="H34" s="8"/>
      <c r="I34" s="8"/>
      <c r="J34" s="8"/>
      <c r="K34" s="8"/>
      <c r="L34" s="8"/>
      <c r="M34" s="8"/>
      <c r="N34" s="8"/>
      <c r="O34" s="8"/>
      <c r="P34" s="8"/>
      <c r="Q34" s="8"/>
      <c r="R34" s="8"/>
      <c r="S34" s="8"/>
    </row>
    <row r="35" spans="1:19" ht="12.75" customHeight="1">
      <c r="A35" s="8"/>
      <c r="B35" s="8"/>
      <c r="C35" s="8"/>
      <c r="D35" s="14"/>
      <c r="E35" s="8"/>
      <c r="F35" s="8"/>
      <c r="G35" s="8"/>
      <c r="H35" s="8"/>
      <c r="I35" s="8"/>
      <c r="J35" s="8"/>
      <c r="K35" s="8"/>
      <c r="L35" s="8"/>
      <c r="M35" s="8"/>
      <c r="N35" s="8"/>
      <c r="O35" s="8"/>
      <c r="P35" s="8"/>
      <c r="Q35" s="8"/>
      <c r="R35" s="8"/>
      <c r="S35" s="8"/>
    </row>
    <row r="36" spans="1:19" ht="12.75" customHeight="1">
      <c r="A36" s="217" t="s">
        <v>0</v>
      </c>
      <c r="B36" s="222" t="str">
        <f>IF('Deviation Request'!$G$2=1,"Part number is marked in Ax Q-module.",IF('Deviation Request'!$G$2=2,"Vermerk im Ax-Q-Modul.",IF('Deviation Request'!$G$2=3,"Numer części jest oznaczany w polu jakości systemu Ax",IF('Deviation Request'!$G$2=4,"Part number is marked in Ax Q-module.","XXX"))))</f>
        <v>Part number is marked in Ax Q-module.</v>
      </c>
      <c r="C36" s="222"/>
      <c r="D36" s="222"/>
      <c r="E36" s="222"/>
      <c r="F36" s="8"/>
      <c r="G36" s="8"/>
      <c r="H36" s="8"/>
      <c r="I36" s="8"/>
      <c r="J36" s="8"/>
      <c r="K36" s="8"/>
      <c r="L36" s="8"/>
      <c r="M36" s="8"/>
      <c r="N36" s="8"/>
      <c r="O36" s="8"/>
      <c r="P36" s="8"/>
      <c r="Q36" s="8"/>
      <c r="R36" s="8"/>
      <c r="S36" s="8"/>
    </row>
    <row r="37" spans="1:19" ht="12.75" customHeight="1">
      <c r="A37" s="218"/>
      <c r="B37" s="222"/>
      <c r="C37" s="222"/>
      <c r="D37" s="222"/>
      <c r="E37" s="222"/>
      <c r="F37" s="8"/>
      <c r="G37" s="8"/>
      <c r="H37" s="8"/>
      <c r="I37" s="8"/>
      <c r="J37" s="8"/>
      <c r="K37" s="8"/>
      <c r="L37" s="8"/>
      <c r="M37" s="8"/>
      <c r="N37" s="8"/>
      <c r="O37" s="8"/>
      <c r="P37" s="8"/>
      <c r="Q37" s="8"/>
      <c r="R37" s="8"/>
      <c r="S37" s="8"/>
    </row>
    <row r="38" spans="1:19" ht="12.75">
      <c r="A38" s="218"/>
      <c r="B38" s="222" t="s">
        <v>17</v>
      </c>
      <c r="C38" s="222"/>
      <c r="D38" s="222"/>
      <c r="E38" s="222"/>
      <c r="F38" s="8"/>
      <c r="G38" s="8"/>
      <c r="H38" s="8"/>
      <c r="I38" s="8"/>
      <c r="J38" s="8"/>
      <c r="K38" s="8"/>
      <c r="L38" s="8"/>
      <c r="M38" s="8"/>
      <c r="N38" s="8"/>
      <c r="O38" s="8"/>
      <c r="P38" s="8"/>
      <c r="Q38" s="8"/>
      <c r="R38" s="8"/>
      <c r="S38" s="8"/>
    </row>
    <row r="39" spans="1:19" ht="12.75" customHeight="1">
      <c r="A39" s="219"/>
      <c r="B39" s="222"/>
      <c r="C39" s="222"/>
      <c r="D39" s="222"/>
      <c r="E39" s="222"/>
      <c r="F39" s="8"/>
      <c r="G39" s="8"/>
      <c r="H39" s="8"/>
      <c r="I39" s="8"/>
      <c r="J39" s="8"/>
      <c r="K39" s="8"/>
      <c r="L39" s="8"/>
      <c r="M39" s="8"/>
      <c r="N39" s="8"/>
      <c r="O39" s="8"/>
      <c r="P39" s="8"/>
      <c r="Q39" s="8"/>
      <c r="R39" s="8"/>
      <c r="S39" s="8"/>
    </row>
    <row r="40" spans="1:19" ht="12.75">
      <c r="A40" s="8"/>
      <c r="B40" s="8"/>
      <c r="C40" s="19"/>
      <c r="D40" s="8"/>
      <c r="E40" s="8"/>
      <c r="F40" s="8"/>
      <c r="G40" s="8"/>
      <c r="H40" s="8"/>
      <c r="I40" s="8"/>
      <c r="J40" s="8"/>
      <c r="K40" s="8"/>
      <c r="L40" s="8"/>
      <c r="M40" s="8"/>
      <c r="N40" s="8"/>
      <c r="O40" s="8"/>
      <c r="P40" s="8"/>
      <c r="Q40" s="8"/>
      <c r="R40" s="8"/>
      <c r="S40" s="8"/>
    </row>
    <row r="41" spans="1:19" ht="12.75" customHeight="1">
      <c r="A41" s="217" t="str">
        <f>$A$7</f>
        <v>Supplier</v>
      </c>
      <c r="B41" s="222" t="str">
        <f>IF('Deviation Request'!$G$2=1,"Ship goods accepted under deviation ",IF('Deviation Request'!$G$2=2,"Auslieferung der Ware",IF('Deviation Request'!$G$2=3,"Dostawa części przyjęta na podstawie dopuszczenia warunkowego",IF('Deviation Request'!$G$2=4,"Ship goods accepted under deviation","XXX"))))</f>
        <v>Ship goods accepted under deviation </v>
      </c>
      <c r="C41" s="222"/>
      <c r="D41" s="222"/>
      <c r="E41" s="222"/>
      <c r="F41" s="8"/>
      <c r="G41" s="8"/>
      <c r="H41" s="8"/>
      <c r="I41" s="8"/>
      <c r="J41" s="8"/>
      <c r="K41" s="8"/>
      <c r="L41" s="8"/>
      <c r="M41" s="8"/>
      <c r="N41" s="8"/>
      <c r="O41" s="8"/>
      <c r="P41" s="8"/>
      <c r="Q41" s="8"/>
      <c r="R41" s="8"/>
      <c r="S41" s="8"/>
    </row>
    <row r="42" spans="1:19" ht="12.75">
      <c r="A42" s="218"/>
      <c r="B42" s="222"/>
      <c r="C42" s="222"/>
      <c r="D42" s="222"/>
      <c r="E42" s="222"/>
      <c r="F42" s="8"/>
      <c r="G42" s="234" t="str">
        <f>IF('Deviation Request'!$G$2=1,"Important note: please label all boxes with a copy of the approved Deviation Request.",IF('Deviation Request'!$G$2=2,"Wichtig: betreffende Transportbehälter mit der Abweicherlaubnis kennzeichnen.",IF('Deviation Request'!$G$2=3,"Uwaga: prosimy o oznakowanie wszystkich opakowań kopią zatwierdzonego wniosku na dopuszczenie warunkowe.",IF('Deviation Request'!$G$2=4,"Important note: please label all boxes with a copy of the approved Deviation Request.","XXX"))))</f>
        <v>Important note: please label all boxes with a copy of the approved Deviation Request.</v>
      </c>
      <c r="H42" s="234"/>
      <c r="I42" s="234"/>
      <c r="J42" s="234"/>
      <c r="K42" s="234"/>
      <c r="L42" s="234"/>
      <c r="M42" s="234"/>
      <c r="N42" s="234"/>
      <c r="O42" s="234"/>
      <c r="P42" s="234"/>
      <c r="Q42" s="234"/>
      <c r="R42" s="234"/>
      <c r="S42" s="234"/>
    </row>
    <row r="43" spans="1:19" ht="12.75">
      <c r="A43" s="218"/>
      <c r="B43" s="222"/>
      <c r="C43" s="222"/>
      <c r="D43" s="222"/>
      <c r="E43" s="222"/>
      <c r="F43" s="8"/>
      <c r="G43" s="234"/>
      <c r="H43" s="234"/>
      <c r="I43" s="234"/>
      <c r="J43" s="234"/>
      <c r="K43" s="234"/>
      <c r="L43" s="234"/>
      <c r="M43" s="234"/>
      <c r="N43" s="234"/>
      <c r="O43" s="234"/>
      <c r="P43" s="234"/>
      <c r="Q43" s="234"/>
      <c r="R43" s="234"/>
      <c r="S43" s="234"/>
    </row>
    <row r="44" spans="1:19" ht="12.75" customHeight="1">
      <c r="A44" s="219"/>
      <c r="B44" s="222"/>
      <c r="C44" s="222"/>
      <c r="D44" s="222"/>
      <c r="E44" s="222"/>
      <c r="F44" s="8"/>
      <c r="G44" s="8"/>
      <c r="H44" s="8"/>
      <c r="I44" s="8"/>
      <c r="J44" s="8"/>
      <c r="K44" s="8"/>
      <c r="L44" s="8"/>
      <c r="M44" s="8"/>
      <c r="N44" s="8"/>
      <c r="O44" s="8"/>
      <c r="P44" s="8"/>
      <c r="Q44" s="8"/>
      <c r="R44" s="8"/>
      <c r="S44" s="8"/>
    </row>
    <row r="45" spans="1:19" s="7" customFormat="1" ht="12.75">
      <c r="A45" s="8"/>
      <c r="B45" s="8"/>
      <c r="C45" s="10"/>
      <c r="D45" s="8"/>
      <c r="E45" s="8"/>
      <c r="F45" s="8"/>
      <c r="G45" s="8"/>
      <c r="H45" s="8"/>
      <c r="I45" s="8"/>
      <c r="J45" s="8"/>
      <c r="K45" s="8"/>
      <c r="L45" s="8"/>
      <c r="M45" s="8"/>
      <c r="N45" s="8"/>
      <c r="O45" s="8"/>
      <c r="P45" s="8"/>
      <c r="Q45" s="8"/>
      <c r="R45" s="8"/>
      <c r="S45" s="8"/>
    </row>
    <row r="46" spans="1:19" ht="12.75" customHeight="1">
      <c r="A46" s="217" t="str">
        <f>$A$7</f>
        <v>Supplier</v>
      </c>
      <c r="B46" s="223" t="str">
        <f>IF('Deviation Request'!$G$2=1,"Supplier informs Supplier Quality Engineer after successfully completing corrective actions",IF('Deviation Request'!$G$2=2,"Lieferant informiert SQE über erfolgreichen Abschluß seiner Abstellmaßnahmen.",IF('Deviation Request'!$G$2=3,"Dostawca informuje Inżyniera Jakości Dostw o skutecznym zakończeniu działań korygujących.",IF('Deviation Request'!$G$2=4,"Supplier informs Supplier Quality Engineer after successfully completing corrective actions","XXX"))))</f>
        <v>Supplier informs Supplier Quality Engineer after successfully completing corrective actions</v>
      </c>
      <c r="C46" s="224"/>
      <c r="D46" s="224"/>
      <c r="E46" s="225"/>
      <c r="F46" s="8"/>
      <c r="G46" s="8"/>
      <c r="H46" s="8"/>
      <c r="I46" s="8"/>
      <c r="J46" s="8"/>
      <c r="K46" s="8"/>
      <c r="L46" s="8"/>
      <c r="M46" s="8"/>
      <c r="N46" s="8"/>
      <c r="O46" s="8"/>
      <c r="P46" s="8"/>
      <c r="Q46" s="8"/>
      <c r="R46" s="8"/>
      <c r="S46" s="8"/>
    </row>
    <row r="47" spans="1:19" ht="12.75">
      <c r="A47" s="218"/>
      <c r="B47" s="226"/>
      <c r="C47" s="227"/>
      <c r="D47" s="227"/>
      <c r="E47" s="228"/>
      <c r="F47" s="8"/>
      <c r="G47" s="8"/>
      <c r="H47" s="8"/>
      <c r="I47" s="8"/>
      <c r="J47" s="8"/>
      <c r="K47" s="8"/>
      <c r="L47" s="8"/>
      <c r="M47" s="8"/>
      <c r="N47" s="8"/>
      <c r="O47" s="8"/>
      <c r="P47" s="8"/>
      <c r="Q47" s="8"/>
      <c r="R47" s="8"/>
      <c r="S47" s="8"/>
    </row>
    <row r="48" spans="1:19" ht="12.75">
      <c r="A48" s="218"/>
      <c r="B48" s="226"/>
      <c r="C48" s="227"/>
      <c r="D48" s="227"/>
      <c r="E48" s="228"/>
      <c r="F48" s="8"/>
      <c r="G48" s="8"/>
      <c r="H48" s="8"/>
      <c r="I48" s="8"/>
      <c r="J48" s="8"/>
      <c r="K48" s="8"/>
      <c r="L48" s="8"/>
      <c r="M48" s="8"/>
      <c r="N48" s="8"/>
      <c r="O48" s="8"/>
      <c r="P48" s="8"/>
      <c r="Q48" s="8"/>
      <c r="R48" s="8"/>
      <c r="S48" s="8"/>
    </row>
    <row r="49" spans="1:19" ht="12.75">
      <c r="A49" s="218"/>
      <c r="B49" s="226"/>
      <c r="C49" s="227"/>
      <c r="D49" s="227"/>
      <c r="E49" s="228"/>
      <c r="F49" s="8"/>
      <c r="G49" s="8"/>
      <c r="H49" s="8"/>
      <c r="I49" s="8"/>
      <c r="J49" s="8"/>
      <c r="K49" s="8"/>
      <c r="L49" s="8"/>
      <c r="M49" s="8"/>
      <c r="N49" s="8"/>
      <c r="O49" s="8"/>
      <c r="P49" s="8"/>
      <c r="Q49" s="8"/>
      <c r="R49" s="8"/>
      <c r="S49" s="8"/>
    </row>
    <row r="50" spans="1:19" ht="12.75" customHeight="1">
      <c r="A50" s="218"/>
      <c r="B50" s="226"/>
      <c r="C50" s="227"/>
      <c r="D50" s="227"/>
      <c r="E50" s="228"/>
      <c r="F50" s="8"/>
      <c r="G50" s="8"/>
      <c r="H50" s="8"/>
      <c r="I50" s="8"/>
      <c r="J50" s="8"/>
      <c r="K50" s="8"/>
      <c r="L50" s="8"/>
      <c r="M50" s="8"/>
      <c r="N50" s="8"/>
      <c r="O50" s="8"/>
      <c r="P50" s="8"/>
      <c r="Q50" s="8"/>
      <c r="R50" s="8"/>
      <c r="S50" s="8"/>
    </row>
    <row r="51" spans="1:19" ht="12.75" customHeight="1">
      <c r="A51" s="219"/>
      <c r="B51" s="229"/>
      <c r="C51" s="230"/>
      <c r="D51" s="230"/>
      <c r="E51" s="231"/>
      <c r="F51" s="8"/>
      <c r="G51" s="8"/>
      <c r="H51" s="8"/>
      <c r="I51" s="8"/>
      <c r="J51" s="8"/>
      <c r="K51" s="8"/>
      <c r="L51" s="8"/>
      <c r="M51" s="8"/>
      <c r="N51" s="8"/>
      <c r="O51" s="8"/>
      <c r="P51" s="8"/>
      <c r="Q51" s="8"/>
      <c r="R51" s="8"/>
      <c r="S51" s="8"/>
    </row>
    <row r="52" spans="1:19" ht="12.75" customHeight="1">
      <c r="A52" s="8"/>
      <c r="B52" s="8"/>
      <c r="C52" s="10"/>
      <c r="D52" s="8"/>
      <c r="E52" s="8"/>
      <c r="F52" s="8"/>
      <c r="G52" s="8"/>
      <c r="H52" s="8"/>
      <c r="I52" s="8"/>
      <c r="J52" s="8"/>
      <c r="K52" s="8"/>
      <c r="L52" s="8"/>
      <c r="M52" s="8"/>
      <c r="N52" s="8"/>
      <c r="O52" s="8"/>
      <c r="P52" s="8"/>
      <c r="Q52" s="8"/>
      <c r="R52" s="8"/>
      <c r="S52" s="8"/>
    </row>
    <row r="53" spans="1:19" ht="12.75" customHeight="1">
      <c r="A53" s="217" t="s">
        <v>0</v>
      </c>
      <c r="B53" s="222" t="str">
        <f>IF('Deviation Request'!$G$2=1,"WIKA may request the next shipment earlier",IF('Deviation Request'!$G$2=2,"WIKA behält sich vor, die nächste Bestellung vorzuziehen.",IF('Deviation Request'!$G$2=3,"WIKA może zażadać wcześniej następnej dostawy.",IF('Deviation Request'!$G$2=4,"WIKA may request the next shipment earlier","XXX"))))</f>
        <v>WIKA may request the next shipment earlier</v>
      </c>
      <c r="C53" s="222"/>
      <c r="D53" s="222"/>
      <c r="E53" s="222"/>
      <c r="F53" s="8"/>
      <c r="G53" s="8"/>
      <c r="H53" s="8"/>
      <c r="I53" s="8"/>
      <c r="J53" s="8"/>
      <c r="K53" s="8"/>
      <c r="L53" s="8"/>
      <c r="M53" s="8"/>
      <c r="N53" s="8"/>
      <c r="O53" s="8"/>
      <c r="P53" s="8"/>
      <c r="Q53" s="8"/>
      <c r="R53" s="8"/>
      <c r="S53" s="8"/>
    </row>
    <row r="54" spans="1:19" ht="12.75">
      <c r="A54" s="218"/>
      <c r="B54" s="222"/>
      <c r="C54" s="222"/>
      <c r="D54" s="222"/>
      <c r="E54" s="222"/>
      <c r="F54" s="8"/>
      <c r="G54" s="234" t="str">
        <f>IF('Deviation Request'!$G$2=1,"The purpose of an earlier receipt is to verify the corrective actions within the incoming inspection at WIKA.",IF('Deviation Request'!$G$2=2,"Ziel ist es, die Effektivität der Maßnahmen vor dem eigentlichen Liefertermin zu überprüfen.",IF('Deviation Request'!$G$2=3,"Celem jest sprawdzenie skuteczności środków przed faktyczną datą ich dostarczenia.",IF('Deviation Request'!$G$2=4,"The purpose of an earlier receipt is to verify the corrective actions within the incoming inspection at WIKA.","XXX"))))</f>
        <v>The purpose of an earlier receipt is to verify the corrective actions within the incoming inspection at WIKA.</v>
      </c>
      <c r="H54" s="234"/>
      <c r="I54" s="234"/>
      <c r="J54" s="234"/>
      <c r="K54" s="234"/>
      <c r="L54" s="234"/>
      <c r="M54" s="234"/>
      <c r="N54" s="234"/>
      <c r="O54" s="234"/>
      <c r="P54" s="234"/>
      <c r="Q54" s="234"/>
      <c r="R54" s="234"/>
      <c r="S54" s="234"/>
    </row>
    <row r="55" spans="1:19" ht="12.75">
      <c r="A55" s="218"/>
      <c r="B55" s="222"/>
      <c r="C55" s="222"/>
      <c r="D55" s="222"/>
      <c r="E55" s="222"/>
      <c r="F55" s="8"/>
      <c r="G55" s="234"/>
      <c r="H55" s="234"/>
      <c r="I55" s="234"/>
      <c r="J55" s="234"/>
      <c r="K55" s="234"/>
      <c r="L55" s="234"/>
      <c r="M55" s="234"/>
      <c r="N55" s="234"/>
      <c r="O55" s="234"/>
      <c r="P55" s="234"/>
      <c r="Q55" s="234"/>
      <c r="R55" s="234"/>
      <c r="S55" s="234"/>
    </row>
    <row r="56" spans="1:19" ht="12.75">
      <c r="A56" s="219"/>
      <c r="B56" s="222"/>
      <c r="C56" s="222"/>
      <c r="D56" s="222"/>
      <c r="E56" s="222"/>
      <c r="F56" s="8"/>
      <c r="G56" s="8"/>
      <c r="H56" s="8"/>
      <c r="I56" s="8"/>
      <c r="J56" s="8"/>
      <c r="K56" s="8"/>
      <c r="L56" s="8"/>
      <c r="M56" s="8"/>
      <c r="N56" s="8"/>
      <c r="O56" s="8"/>
      <c r="P56" s="8"/>
      <c r="Q56" s="8"/>
      <c r="R56" s="8"/>
      <c r="S56" s="8"/>
    </row>
    <row r="57" spans="1:19" ht="12.75">
      <c r="A57" s="8"/>
      <c r="B57" s="8"/>
      <c r="C57" s="8"/>
      <c r="D57" s="8"/>
      <c r="E57" s="8"/>
      <c r="F57" s="8"/>
      <c r="G57" s="8"/>
      <c r="H57" s="8"/>
      <c r="I57" s="8"/>
      <c r="J57" s="8"/>
      <c r="K57" s="8"/>
      <c r="L57" s="8"/>
      <c r="M57" s="8"/>
      <c r="N57" s="8"/>
      <c r="O57" s="8"/>
      <c r="P57" s="8"/>
      <c r="Q57" s="8"/>
      <c r="R57" s="8"/>
      <c r="S57" s="8"/>
    </row>
    <row r="58" spans="1:19" ht="12.75">
      <c r="A58" s="8"/>
      <c r="B58" s="8"/>
      <c r="C58" s="8"/>
      <c r="D58" s="8"/>
      <c r="E58" s="8"/>
      <c r="F58" s="8"/>
      <c r="G58" s="8"/>
      <c r="H58" s="8"/>
      <c r="I58" s="8"/>
      <c r="J58" s="8"/>
      <c r="K58" s="8"/>
      <c r="L58" s="8"/>
      <c r="M58" s="8"/>
      <c r="N58" s="8"/>
      <c r="O58" s="8"/>
      <c r="P58" s="8"/>
      <c r="Q58" s="8"/>
      <c r="R58" s="8"/>
      <c r="S58" s="8"/>
    </row>
  </sheetData>
  <sheetProtection/>
  <mergeCells count="27">
    <mergeCell ref="A2:T3"/>
    <mergeCell ref="A4:T5"/>
    <mergeCell ref="A1:S1"/>
    <mergeCell ref="G42:S43"/>
    <mergeCell ref="G54:S55"/>
    <mergeCell ref="G23:S26"/>
    <mergeCell ref="B7:E10"/>
    <mergeCell ref="B12:E15"/>
    <mergeCell ref="B17:E20"/>
    <mergeCell ref="B23:E27"/>
    <mergeCell ref="I29:L32"/>
    <mergeCell ref="A53:A56"/>
    <mergeCell ref="B41:E44"/>
    <mergeCell ref="B36:E39"/>
    <mergeCell ref="B53:E56"/>
    <mergeCell ref="A46:A51"/>
    <mergeCell ref="B46:E51"/>
    <mergeCell ref="A36:A39"/>
    <mergeCell ref="A41:A44"/>
    <mergeCell ref="A29:A32"/>
    <mergeCell ref="H29:H32"/>
    <mergeCell ref="F30:G30"/>
    <mergeCell ref="A17:A20"/>
    <mergeCell ref="A23:A27"/>
    <mergeCell ref="A7:A10"/>
    <mergeCell ref="A12:A15"/>
    <mergeCell ref="B29:E32"/>
  </mergeCells>
  <printOptions/>
  <pageMargins left="0.7874015748031497" right="0.7874015748031497" top="0.5905511811023623" bottom="0.5905511811023623" header="0.5118110236220472" footer="0.5118110236220472"/>
  <pageSetup horizontalDpi="600" verticalDpi="600" orientation="portrait" paperSize="9" r:id="rId1"/>
  <headerFooter alignWithMargins="0">
    <oddFooter>&amp;L&amp;6Datei: &amp;"Arial,Kursiv"&amp;F.xls&amp;C&amp;6Rev.: 07/Oct-02-2007&amp;R&amp;6TD-QT-L, H. Wendel</oddFooter>
  </headerFooter>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11.421875" defaultRowHeight="12.75"/>
  <sheetData>
    <row r="1" spans="1:8" ht="15">
      <c r="A1" s="3" t="str">
        <f>IF('Deviation Request'!$G$2=1,"Hints for using the form Deviation Request",IF('Deviation Request'!$G$2=2,"Hinweise zur Nutzung des Formblattes Abweicherlaubnis",IF('Deviation Request'!$G$2=3,"pl",IF('Deviation Request'!$G$2=4,"Hints for using the form Deviation Request","XXX"))))</f>
        <v>Hints for using the form Deviation Request</v>
      </c>
      <c r="H1" s="3"/>
    </row>
    <row r="3" spans="1:6" ht="12.75" customHeight="1">
      <c r="A3" s="236" t="str">
        <f>IF('Deviation Request'!$G$2=1,"The purpose of the Deviation request is for suppliers to give notice about a certain deviation, condition or failure at a shipment to WIKA.",IF('Deviation Request'!$G$2=2,"Die Abweicherlaubnis dient Lieferanten dazu, Fehler im Vorfeld einer Lieferung WIKA anzuzeigen.",IF('Deviation Request'!$G$2=3,"pl",IF('Deviation Request'!$G$2=4,"The purpose of the Deviation request is for suppliers to give notice about a certain deviation, condition or failure at a shipment to WIKA.","XXX"))))</f>
        <v>The purpose of the Deviation request is for suppliers to give notice about a certain deviation, condition or failure at a shipment to WIKA.</v>
      </c>
      <c r="B3" s="236"/>
      <c r="C3" s="236"/>
      <c r="D3" s="236"/>
      <c r="E3" s="236"/>
      <c r="F3" s="236"/>
    </row>
    <row r="4" spans="1:6" ht="12.75">
      <c r="A4" s="236"/>
      <c r="B4" s="236"/>
      <c r="C4" s="236"/>
      <c r="D4" s="236"/>
      <c r="E4" s="236"/>
      <c r="F4" s="236"/>
    </row>
    <row r="6" spans="1:6" ht="12.75">
      <c r="A6" s="236" t="str">
        <f>IF('Deviation Request'!$G$2=1,"The Supplier is supposed to fill in all required data about the parts, the deviation, the affected amount of parts (or the requested time period) and the actions to be taken.",IF('Deviation Request'!$G$2=2,"Der Lieferant muss die Daten bezüglich der Teile, des Fehlerbildes und der Massnahmen ausfüllen.",IF('Deviation Request'!$G$2=3,"pl",IF('Deviation Request'!$G$2=4,"The Supplier is supposed to fill in all required data about the parts, the deviation, the affected amount of parts (or the requested time period) and the actions to be taken.","XXX"))))</f>
        <v>The Supplier is supposed to fill in all required data about the parts, the deviation, the affected amount of parts (or the requested time period) and the actions to be taken.</v>
      </c>
      <c r="B6" s="236"/>
      <c r="C6" s="236"/>
      <c r="D6" s="236"/>
      <c r="E6" s="236"/>
      <c r="F6" s="236"/>
    </row>
    <row r="7" spans="1:6" ht="12.75">
      <c r="A7" s="236"/>
      <c r="B7" s="236"/>
      <c r="C7" s="236"/>
      <c r="D7" s="236"/>
      <c r="E7" s="236"/>
      <c r="F7" s="236"/>
    </row>
    <row r="9" spans="1:6" ht="12.75">
      <c r="A9" s="236" t="str">
        <f>IF('Deviation Request'!$G$2=1,"The decision about the Deviation request will be organized by the Material Group Managers (for Global sourcing parts: TD-QT).",IF('Deviation Request'!$G$2=2,"WIKA intern läuft die Entscheidung ob die Abweicherlaubnis erteilt werden kann oder nicht, über die MGM.",IF('Deviation Request'!$G$2=3,"pl",IF('Deviation Request'!$G$2=4,"The decision about the Deviation request will be organized by the Material Group Managers (for Global sourcing parts: TD-QT).","XXX"))))</f>
        <v>The decision about the Deviation request will be organized by the Material Group Managers (for Global sourcing parts: TD-QT).</v>
      </c>
      <c r="B9" s="236"/>
      <c r="C9" s="236"/>
      <c r="D9" s="236"/>
      <c r="E9" s="236"/>
      <c r="F9" s="236"/>
    </row>
    <row r="10" spans="1:6" ht="12.75">
      <c r="A10" s="236"/>
      <c r="B10" s="236"/>
      <c r="C10" s="236"/>
      <c r="D10" s="236"/>
      <c r="E10" s="236"/>
      <c r="F10" s="236"/>
    </row>
    <row r="11" ht="12.75">
      <c r="H11" s="18"/>
    </row>
    <row r="12" spans="1:6" ht="12.75" customHeight="1">
      <c r="A12" s="236" t="str">
        <f>IF('Deviation Request'!$G$2=1,"These contact the people involved in the decision-making process. The names of this decision team are entered in the Decision Overview table, the decision option is ticked.",IF('Deviation Request'!$G$2=2,"Diese kontaktieren die Personen, welche an der Entscheidungsfindung beteiligt sind. Die Namen dieses Entscheidungsteams werden in der Tabelle Entscheidungsübersicht eingetragen, die Entscheidungsoption angekreuzt.",IF('Deviation Request'!$G$2=3,"pl",IF('Deviation Request'!$G$2=4,"These contact the people involved in the decision-making process. The names of this decision team are entered in the Decision Overview table, the decision option is ticked.","XXX"))))</f>
        <v>These contact the people involved in the decision-making process. The names of this decision team are entered in the Decision Overview table, the decision option is ticked.</v>
      </c>
      <c r="B12" s="236"/>
      <c r="C12" s="236"/>
      <c r="D12" s="236"/>
      <c r="E12" s="236"/>
      <c r="F12" s="236"/>
    </row>
    <row r="13" spans="1:8" ht="12.75">
      <c r="A13" s="236"/>
      <c r="B13" s="236"/>
      <c r="C13" s="236"/>
      <c r="D13" s="236"/>
      <c r="E13" s="236"/>
      <c r="F13" s="236"/>
      <c r="H13" s="18"/>
    </row>
    <row r="14" spans="1:6" ht="12.75">
      <c r="A14" s="236"/>
      <c r="B14" s="236"/>
      <c r="C14" s="236"/>
      <c r="D14" s="236"/>
      <c r="E14" s="236"/>
      <c r="F14" s="236"/>
    </row>
    <row r="16" spans="1:8" ht="12.75">
      <c r="A16" s="236" t="str">
        <f>IF('Deviation Request'!$G$2=1,"He may contact other departements to suport the decision process. If so, the names of this persons will be fill in the decision matrix as well.",IF('Deviation Request'!$G$2=2,"Der Q-Bereich des jeweiligen Geschäftsbereiches muss immer über die Abweicherlaubnis entscheiden. Die restlichen Abteilungen in der Entscheidungsmatrix können je nach Bedarf hinzugezogen werden.",IF('Deviation Request'!$G$2=3,"pl",IF('Deviation Request'!$G$2=4,"He may contact other departements to suport the decision process. If so, the names of this persons will be fill in the decision matrix as well.","XXX"))))</f>
        <v>He may contact other departements to suport the decision process. If so, the names of this persons will be fill in the decision matrix as well.</v>
      </c>
      <c r="B16" s="236"/>
      <c r="C16" s="236"/>
      <c r="D16" s="236"/>
      <c r="E16" s="236"/>
      <c r="F16" s="236"/>
      <c r="H16" s="18"/>
    </row>
    <row r="17" spans="1:6" ht="12.75">
      <c r="A17" s="236"/>
      <c r="B17" s="236"/>
      <c r="C17" s="236"/>
      <c r="D17" s="236"/>
      <c r="E17" s="236"/>
      <c r="F17" s="236"/>
    </row>
    <row r="18" spans="1:6" ht="12.75">
      <c r="A18" s="236"/>
      <c r="B18" s="236"/>
      <c r="C18" s="236"/>
      <c r="D18" s="236"/>
      <c r="E18" s="236"/>
      <c r="F18" s="236"/>
    </row>
    <row r="20" spans="1:6" ht="12.75">
      <c r="A20" s="236" t="str">
        <f>IF('Deviation Request'!$G$2=1,"The MGM enters the team decision on the deviation permit and sends it back to the supplier with a copy to the respective incoming goods inspection area, TD-CP and TD-QT.",IF('Deviation Request'!$G$2=2,"Der MGM trägt die Teamentscheidung auf der Abweicherlaubnis ein und sendet diese an den Lieferanten zurück mit Kopie an den jeweiligen WEP-Bereich, TD-CP und TD-QT.",IF('Deviation Request'!$G$2=3,"pl",IF('Deviation Request'!$G$2=4,"The MGM enters the team decision on the deviation permit and sends it back to the supplier with a copy to the respective incoming goods inspection area, TD-CP and TD-QT.","XXX"))))</f>
        <v>The MGM enters the team decision on the deviation permit and sends it back to the supplier with a copy to the respective incoming goods inspection area, TD-CP and TD-QT.</v>
      </c>
      <c r="B20" s="236"/>
      <c r="C20" s="236"/>
      <c r="D20" s="236"/>
      <c r="E20" s="236"/>
      <c r="F20" s="236"/>
    </row>
    <row r="21" spans="1:8" ht="12.75">
      <c r="A21" s="236"/>
      <c r="B21" s="236"/>
      <c r="C21" s="236"/>
      <c r="D21" s="236"/>
      <c r="E21" s="236"/>
      <c r="F21" s="236"/>
      <c r="H21" s="2"/>
    </row>
    <row r="22" spans="1:8" ht="12.75">
      <c r="A22" s="236"/>
      <c r="B22" s="236"/>
      <c r="C22" s="236"/>
      <c r="D22" s="236"/>
      <c r="E22" s="236"/>
      <c r="F22" s="236"/>
      <c r="H22" s="2"/>
    </row>
    <row r="23" spans="1:6" ht="12.75">
      <c r="A23" s="236" t="str">
        <f>IF('Deviation Request'!$G$2=1,"It saves the file on drive N under the folder Reklamationswesen Lieferanten/Abweicherlaubnis/ …. ",IF('Deviation Request'!$G$2=2,"Er speichert die Datei auf Laufwerk N unter dem Ordner Reklamationswesen Lieferanten/Abweicherlaubnis/ …. ab.",IF('Deviation Request'!$G$2=3,"pl",IF('Deviation Request'!$G$2=4,"It saves the file on drive N under the folder Reklamationswesen Lieferanten/Abweicherlaubnis/ …. ","XXX"))))</f>
        <v>It saves the file on drive N under the folder Reklamationswesen Lieferanten/Abweicherlaubnis/ …. </v>
      </c>
      <c r="B23" s="236"/>
      <c r="C23" s="236"/>
      <c r="D23" s="236"/>
      <c r="E23" s="236"/>
      <c r="F23" s="236"/>
    </row>
    <row r="24" spans="1:6" ht="12.75">
      <c r="A24" s="236"/>
      <c r="B24" s="236"/>
      <c r="C24" s="236"/>
      <c r="D24" s="236"/>
      <c r="E24" s="236"/>
      <c r="F24" s="236"/>
    </row>
    <row r="26" spans="1:6" ht="12.75" customHeight="1">
      <c r="A26" s="237" t="str">
        <f>IF('Deviation Request'!$G$2=1,"For questions about this formsheet or the Deviation request procedure please contact Florian Schraudt, PI-CQ, Tel.: 5306, Email:florian.schraudt@wika.com",IF('Deviation Request'!$G$2=2,"Für weitere Fragen zu diesem Formblatt oder zu dem generellen Ablauf des Fehlerbehebungs- prozesses und der Abweicherlaubnis wenden Sie sich bitte an Florian Schraudt, PI-CQ, Tel.: 5306, Email:florian.schraudt@wika.com",IF('Deviation Request'!$G$2=3,"pl",IF('Deviation Request'!$G$2=4,"For questions about this formsheet or the Deviation request procedure please contact Florian Schraudt, PI-CQ, Tel.: 5306, Email:florian.schraudt@wika.com","XXX"))))</f>
        <v>For questions about this formsheet or the Deviation request procedure please contact Florian Schraudt, PI-CQ, Tel.: 5306, Email:florian.schraudt@wika.com</v>
      </c>
      <c r="B26" s="237"/>
      <c r="C26" s="237"/>
      <c r="D26" s="237"/>
      <c r="E26" s="237"/>
      <c r="F26" s="237"/>
    </row>
    <row r="27" spans="1:6" ht="12.75">
      <c r="A27" s="237"/>
      <c r="B27" s="237"/>
      <c r="C27" s="237"/>
      <c r="D27" s="237"/>
      <c r="E27" s="237"/>
      <c r="F27" s="237"/>
    </row>
    <row r="28" spans="1:6" ht="12.75">
      <c r="A28" s="237"/>
      <c r="B28" s="237"/>
      <c r="C28" s="237"/>
      <c r="D28" s="237"/>
      <c r="E28" s="237"/>
      <c r="F28" s="237"/>
    </row>
    <row r="29" spans="1:6" ht="12.75">
      <c r="A29" s="237"/>
      <c r="B29" s="237"/>
      <c r="C29" s="237"/>
      <c r="D29" s="237"/>
      <c r="E29" s="237"/>
      <c r="F29" s="237"/>
    </row>
  </sheetData>
  <sheetProtection/>
  <mergeCells count="8">
    <mergeCell ref="A16:F18"/>
    <mergeCell ref="A20:F22"/>
    <mergeCell ref="A23:F24"/>
    <mergeCell ref="A26:F29"/>
    <mergeCell ref="A3:F4"/>
    <mergeCell ref="A6:F7"/>
    <mergeCell ref="A9:F10"/>
    <mergeCell ref="A12:F1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B2"/>
  <sheetViews>
    <sheetView zoomScalePageLayoutView="0" workbookViewId="0" topLeftCell="A1">
      <selection activeCell="B3" sqref="B3"/>
    </sheetView>
  </sheetViews>
  <sheetFormatPr defaultColWidth="11.421875" defaultRowHeight="12.75"/>
  <sheetData>
    <row r="2" ht="12.75">
      <c r="B2" t="e">
        <f>IF('Deviation Request'!C4="x","Abweicherlaubnis",IF('Deviation Request'!#REF!="x","Sonderfreigabe",""))</f>
        <v>#REF!</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Deviation Request</dc:title>
  <dc:subject/>
  <dc:creator>Bittmann, Sven</dc:creator>
  <cp:keywords/>
  <dc:description/>
  <cp:lastModifiedBy>Karakoc, Sena</cp:lastModifiedBy>
  <cp:lastPrinted>2016-08-03T05:21:44Z</cp:lastPrinted>
  <dcterms:created xsi:type="dcterms:W3CDTF">2005-07-14T12:26:54Z</dcterms:created>
  <dcterms:modified xsi:type="dcterms:W3CDTF">2021-07-26T09:17:04Z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art">
    <vt:lpwstr>Formblatt Lieferant</vt:lpwstr>
  </property>
  <property fmtid="{D5CDD505-2E9C-101B-9397-08002B2CF9AE}" pid="3" name="Order">
    <vt:lpwstr>1100.00000000000</vt:lpwstr>
  </property>
  <property fmtid="{D5CDD505-2E9C-101B-9397-08002B2CF9AE}" pid="4" name="Modified on">
    <vt:lpwstr>2019-03-04T00:00:00Z</vt:lpwstr>
  </property>
  <property fmtid="{D5CDD505-2E9C-101B-9397-08002B2CF9AE}" pid="5" name="Category">
    <vt:lpwstr/>
  </property>
  <property fmtid="{D5CDD505-2E9C-101B-9397-08002B2CF9AE}" pid="6" name="Abstract">
    <vt:lpwstr>N:\_Billboard</vt:lpwstr>
  </property>
  <property fmtid="{D5CDD505-2E9C-101B-9397-08002B2CF9AE}" pid="7" name="Language">
    <vt:lpwstr>;#de;#en;#zh;#pl;#</vt:lpwstr>
  </property>
  <property fmtid="{D5CDD505-2E9C-101B-9397-08002B2CF9AE}" pid="8" name="Responsible">
    <vt:lpwstr/>
  </property>
</Properties>
</file>